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\\ULVMCTMFIL204\Desktop204B$\mrelhan\Desktop\Individual Rate card\"/>
    </mc:Choice>
  </mc:AlternateContent>
  <xr:revisionPtr revIDLastSave="0" documentId="13_ncr:1_{03DAF2A9-9C5C-48A3-8760-03F7CED7F17D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Special No_CH" sheetId="4" r:id="rId1"/>
    <sheet name="On-Line Tariffs" sheetId="7" r:id="rId2"/>
    <sheet name="Sheet1" sheetId="5" state="hidden" r:id="rId3"/>
  </sheets>
  <definedNames>
    <definedName name="_xlnm._FilterDatabase" localSheetId="1" hidden="1">'On-Line Tariffs'!$A$6:$H$92</definedName>
    <definedName name="Currency">Sheet1!$A$11:$A$14</definedName>
    <definedName name="Currency_Converter">Sheet1!$B$8</definedName>
    <definedName name="Currency_Selected">Sheet1!$B$7</definedName>
    <definedName name="Currency_symbol">Sheet1!$C$8</definedName>
    <definedName name="Euro">Sheet1!$B$3</definedName>
    <definedName name="GBP">Sheet1!$B$4</definedName>
    <definedName name="_xlnm.Print_Area" localSheetId="1">'On-Line Tariffs'!$A$1:$I$83</definedName>
    <definedName name="USD">Sheet1!$B$5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7" l="1"/>
  <c r="G12" i="7"/>
  <c r="G14" i="7"/>
  <c r="G15" i="7"/>
  <c r="F16" i="7"/>
  <c r="G16" i="7"/>
  <c r="G17" i="7"/>
  <c r="F18" i="7"/>
  <c r="G18" i="7"/>
  <c r="F19" i="7"/>
  <c r="G19" i="7"/>
  <c r="F20" i="7"/>
  <c r="G20" i="7"/>
  <c r="F21" i="7"/>
  <c r="G21" i="7"/>
  <c r="F22" i="7"/>
  <c r="G22" i="7"/>
  <c r="F23" i="7"/>
  <c r="G23" i="7"/>
  <c r="F24" i="7"/>
  <c r="G24" i="7"/>
  <c r="F25" i="7"/>
  <c r="G25" i="7"/>
  <c r="F26" i="7"/>
  <c r="G26" i="7"/>
  <c r="F27" i="7"/>
  <c r="G27" i="7"/>
  <c r="F28" i="7"/>
  <c r="G28" i="7"/>
  <c r="F29" i="7"/>
  <c r="G29" i="7"/>
  <c r="F30" i="7"/>
  <c r="G30" i="7"/>
  <c r="F31" i="7"/>
  <c r="G31" i="7"/>
  <c r="F32" i="7"/>
  <c r="G32" i="7"/>
  <c r="F33" i="7"/>
  <c r="G33" i="7"/>
  <c r="F34" i="7"/>
  <c r="G34" i="7"/>
  <c r="F35" i="7"/>
  <c r="G35" i="7"/>
  <c r="F36" i="7"/>
  <c r="G36" i="7"/>
  <c r="F37" i="7"/>
  <c r="G37" i="7"/>
  <c r="F38" i="7"/>
  <c r="G38" i="7"/>
  <c r="F39" i="7"/>
  <c r="G39" i="7"/>
  <c r="F40" i="7"/>
  <c r="G40" i="7"/>
  <c r="F41" i="7"/>
  <c r="G41" i="7"/>
  <c r="F42" i="7"/>
  <c r="G42" i="7"/>
  <c r="F43" i="7"/>
  <c r="G43" i="7"/>
  <c r="F44" i="7"/>
  <c r="G44" i="7"/>
  <c r="F45" i="7"/>
  <c r="G45" i="7"/>
  <c r="F46" i="7"/>
  <c r="G46" i="7"/>
  <c r="F47" i="7"/>
  <c r="G47" i="7"/>
  <c r="F48" i="7"/>
  <c r="G48" i="7"/>
  <c r="F49" i="7"/>
  <c r="G49" i="7"/>
  <c r="F50" i="7"/>
  <c r="G50" i="7"/>
  <c r="F51" i="7"/>
  <c r="G51" i="7"/>
  <c r="F52" i="7"/>
  <c r="G52" i="7"/>
  <c r="F53" i="7"/>
  <c r="G53" i="7"/>
  <c r="F54" i="7"/>
  <c r="G54" i="7"/>
  <c r="F55" i="7"/>
  <c r="G55" i="7"/>
  <c r="F56" i="7"/>
  <c r="G56" i="7"/>
  <c r="F57" i="7"/>
  <c r="G57" i="7"/>
  <c r="F58" i="7"/>
  <c r="G58" i="7"/>
  <c r="F59" i="7"/>
  <c r="G59" i="7"/>
  <c r="F60" i="7"/>
  <c r="G60" i="7"/>
  <c r="F61" i="7"/>
  <c r="G61" i="7"/>
  <c r="F62" i="7"/>
  <c r="G62" i="7"/>
  <c r="F63" i="7"/>
  <c r="G63" i="7"/>
  <c r="F64" i="7"/>
  <c r="G64" i="7"/>
  <c r="F65" i="7"/>
  <c r="G65" i="7"/>
  <c r="F66" i="7"/>
  <c r="G66" i="7"/>
  <c r="F67" i="7"/>
  <c r="G67" i="7"/>
  <c r="F68" i="7"/>
  <c r="G68" i="7"/>
  <c r="F69" i="7"/>
  <c r="G69" i="7"/>
  <c r="F71" i="7"/>
  <c r="G71" i="7"/>
  <c r="F72" i="7"/>
  <c r="G72" i="7"/>
  <c r="F73" i="7"/>
  <c r="G73" i="7"/>
  <c r="F74" i="7"/>
  <c r="G74" i="7"/>
  <c r="F75" i="7"/>
  <c r="G75" i="7"/>
  <c r="F76" i="7"/>
  <c r="G76" i="7"/>
  <c r="F77" i="7"/>
  <c r="G77" i="7"/>
  <c r="F78" i="7"/>
  <c r="G78" i="7"/>
  <c r="F79" i="7"/>
  <c r="G79" i="7"/>
  <c r="G81" i="7"/>
  <c r="G82" i="7"/>
  <c r="F83" i="7"/>
  <c r="G83" i="7"/>
  <c r="F84" i="7"/>
  <c r="G84" i="7"/>
  <c r="F85" i="7"/>
  <c r="G85" i="7"/>
  <c r="F86" i="7"/>
  <c r="G86" i="7"/>
  <c r="F87" i="7"/>
  <c r="G87" i="7"/>
  <c r="F88" i="7"/>
  <c r="G88" i="7"/>
  <c r="F89" i="7"/>
  <c r="G89" i="7"/>
  <c r="F90" i="7"/>
  <c r="G90" i="7"/>
  <c r="F91" i="7"/>
  <c r="G91" i="7"/>
  <c r="J92" i="7" l="1"/>
  <c r="J91" i="7"/>
  <c r="J90" i="7"/>
  <c r="J89" i="7"/>
  <c r="J88" i="7"/>
  <c r="J87" i="7"/>
  <c r="J86" i="7"/>
  <c r="J85" i="7"/>
  <c r="J84" i="7"/>
  <c r="J83" i="7"/>
  <c r="J82" i="7"/>
  <c r="J81" i="7"/>
  <c r="J80" i="7"/>
  <c r="J79" i="7"/>
  <c r="J78" i="7"/>
  <c r="J77" i="7"/>
  <c r="J76" i="7"/>
  <c r="J75" i="7"/>
  <c r="J74" i="7"/>
  <c r="J73" i="7"/>
  <c r="J72" i="7"/>
  <c r="J71" i="7"/>
  <c r="J70" i="7"/>
  <c r="J69" i="7"/>
  <c r="J68" i="7"/>
  <c r="J67" i="7"/>
  <c r="J66" i="7"/>
  <c r="J65" i="7"/>
  <c r="J64" i="7"/>
  <c r="J63" i="7"/>
  <c r="J62" i="7"/>
  <c r="J61" i="7"/>
  <c r="J60" i="7"/>
  <c r="J59" i="7"/>
  <c r="J58" i="7"/>
  <c r="J57" i="7"/>
  <c r="J56" i="7"/>
  <c r="J55" i="7"/>
  <c r="J54" i="7"/>
  <c r="J53" i="7"/>
  <c r="J52" i="7"/>
  <c r="J51" i="7"/>
  <c r="J50" i="7"/>
  <c r="J49" i="7"/>
  <c r="J48" i="7"/>
  <c r="J47" i="7"/>
  <c r="J46" i="7"/>
  <c r="J45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8" i="7"/>
  <c r="J6" i="7"/>
  <c r="O79" i="7" l="1"/>
  <c r="U79" i="7" s="1"/>
  <c r="M79" i="7"/>
  <c r="S79" i="7" s="1"/>
  <c r="C4" i="4"/>
  <c r="B7" i="5" l="1"/>
  <c r="A1" i="7" s="1"/>
  <c r="B8" i="5" l="1"/>
  <c r="C8" i="5"/>
  <c r="F4" i="4"/>
  <c r="E4" i="4"/>
  <c r="D4" i="4"/>
  <c r="C11" i="4" l="1"/>
  <c r="C12" i="4"/>
  <c r="C9" i="4"/>
  <c r="D9" i="4"/>
  <c r="F9" i="4"/>
  <c r="E9" i="4"/>
  <c r="C10" i="4"/>
  <c r="A34" i="4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E8" i="7"/>
  <c r="E9" i="7"/>
  <c r="K9" i="7" s="1"/>
  <c r="Q9" i="7" s="1"/>
  <c r="E10" i="7"/>
  <c r="K10" i="7" s="1"/>
  <c r="Q10" i="7" s="1"/>
  <c r="E11" i="7"/>
  <c r="K11" i="7" s="1"/>
  <c r="Q11" i="7" s="1"/>
  <c r="E12" i="7"/>
  <c r="E13" i="7"/>
  <c r="K13" i="7" s="1"/>
  <c r="Q13" i="7" s="1"/>
  <c r="E14" i="7"/>
  <c r="K14" i="7" s="1"/>
  <c r="Q14" i="7" s="1"/>
  <c r="E15" i="7"/>
  <c r="K15" i="7" s="1"/>
  <c r="Q15" i="7" s="1"/>
  <c r="E16" i="7"/>
  <c r="E17" i="7"/>
  <c r="K17" i="7" s="1"/>
  <c r="Q17" i="7" s="1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K79" i="7" s="1"/>
  <c r="Q79" i="7" s="1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F8" i="7"/>
  <c r="F9" i="7"/>
  <c r="M9" i="7" s="1"/>
  <c r="S9" i="7" s="1"/>
  <c r="F10" i="7"/>
  <c r="M10" i="7" s="1"/>
  <c r="S10" i="7" s="1"/>
  <c r="F11" i="7"/>
  <c r="M11" i="7" s="1"/>
  <c r="S11" i="7" s="1"/>
  <c r="F13" i="7"/>
  <c r="M13" i="7" s="1"/>
  <c r="S13" i="7" s="1"/>
  <c r="F14" i="7"/>
  <c r="F15" i="7"/>
  <c r="F17" i="7"/>
  <c r="F70" i="7"/>
  <c r="F80" i="7"/>
  <c r="M80" i="7" s="1"/>
  <c r="S80" i="7" s="1"/>
  <c r="F81" i="7"/>
  <c r="M81" i="7" s="1"/>
  <c r="S81" i="7" s="1"/>
  <c r="F82" i="7"/>
  <c r="G9" i="7"/>
  <c r="O9" i="7" s="1"/>
  <c r="U9" i="7" s="1"/>
  <c r="G92" i="7"/>
  <c r="G10" i="7"/>
  <c r="O10" i="7" s="1"/>
  <c r="U10" i="7" s="1"/>
  <c r="G13" i="7"/>
  <c r="O13" i="7" s="1"/>
  <c r="U13" i="7" s="1"/>
  <c r="G8" i="7"/>
  <c r="G11" i="7"/>
  <c r="O11" i="7" s="1"/>
  <c r="U11" i="7" s="1"/>
  <c r="G80" i="7"/>
  <c r="G70" i="7"/>
  <c r="F92" i="7"/>
  <c r="D8" i="7"/>
  <c r="A28" i="4"/>
  <c r="A49" i="4"/>
  <c r="A35" i="4"/>
  <c r="A33" i="4"/>
  <c r="C13" i="5"/>
  <c r="M67" i="7" l="1"/>
  <c r="S67" i="7" s="1"/>
  <c r="O67" i="7"/>
  <c r="U67" i="7" s="1"/>
  <c r="K67" i="7"/>
  <c r="Q67" i="7" s="1"/>
  <c r="M55" i="7"/>
  <c r="S55" i="7" s="1"/>
  <c r="O55" i="7"/>
  <c r="U55" i="7" s="1"/>
  <c r="K55" i="7"/>
  <c r="Q55" i="7" s="1"/>
  <c r="O39" i="7"/>
  <c r="U39" i="7" s="1"/>
  <c r="M39" i="7"/>
  <c r="S39" i="7" s="1"/>
  <c r="K39" i="7"/>
  <c r="Q39" i="7" s="1"/>
  <c r="O27" i="7"/>
  <c r="U27" i="7" s="1"/>
  <c r="K27" i="7"/>
  <c r="Q27" i="7" s="1"/>
  <c r="M27" i="7"/>
  <c r="S27" i="7" s="1"/>
  <c r="N88" i="7"/>
  <c r="T88" i="7" s="1"/>
  <c r="L88" i="7"/>
  <c r="R88" i="7" s="1"/>
  <c r="P88" i="7"/>
  <c r="V88" i="7" s="1"/>
  <c r="K83" i="7"/>
  <c r="Q83" i="7" s="1"/>
  <c r="O83" i="7"/>
  <c r="U83" i="7" s="1"/>
  <c r="M83" i="7"/>
  <c r="S83" i="7" s="1"/>
  <c r="M71" i="7"/>
  <c r="S71" i="7" s="1"/>
  <c r="O71" i="7"/>
  <c r="U71" i="7" s="1"/>
  <c r="K71" i="7"/>
  <c r="Q71" i="7" s="1"/>
  <c r="K59" i="7"/>
  <c r="Q59" i="7" s="1"/>
  <c r="O59" i="7"/>
  <c r="U59" i="7" s="1"/>
  <c r="M59" i="7"/>
  <c r="S59" i="7" s="1"/>
  <c r="M47" i="7"/>
  <c r="S47" i="7" s="1"/>
  <c r="O47" i="7"/>
  <c r="U47" i="7" s="1"/>
  <c r="K47" i="7"/>
  <c r="Q47" i="7" s="1"/>
  <c r="O31" i="7"/>
  <c r="U31" i="7" s="1"/>
  <c r="M31" i="7"/>
  <c r="S31" i="7" s="1"/>
  <c r="K31" i="7"/>
  <c r="Q31" i="7" s="1"/>
  <c r="O19" i="7"/>
  <c r="U19" i="7" s="1"/>
  <c r="K19" i="7"/>
  <c r="Q19" i="7" s="1"/>
  <c r="M19" i="7"/>
  <c r="S19" i="7" s="1"/>
  <c r="P84" i="7"/>
  <c r="V84" i="7" s="1"/>
  <c r="N84" i="7"/>
  <c r="T84" i="7" s="1"/>
  <c r="L84" i="7"/>
  <c r="R84" i="7" s="1"/>
  <c r="P60" i="7"/>
  <c r="V60" i="7" s="1"/>
  <c r="L60" i="7"/>
  <c r="R60" i="7" s="1"/>
  <c r="N60" i="7"/>
  <c r="T60" i="7" s="1"/>
  <c r="M14" i="7"/>
  <c r="S14" i="7" s="1"/>
  <c r="O14" i="7"/>
  <c r="U14" i="7" s="1"/>
  <c r="M90" i="7"/>
  <c r="S90" i="7" s="1"/>
  <c r="O90" i="7"/>
  <c r="U90" i="7" s="1"/>
  <c r="K90" i="7"/>
  <c r="Q90" i="7" s="1"/>
  <c r="M82" i="7"/>
  <c r="S82" i="7" s="1"/>
  <c r="O82" i="7"/>
  <c r="U82" i="7" s="1"/>
  <c r="K82" i="7"/>
  <c r="Q82" i="7" s="1"/>
  <c r="M74" i="7"/>
  <c r="S74" i="7" s="1"/>
  <c r="O74" i="7"/>
  <c r="U74" i="7" s="1"/>
  <c r="K74" i="7"/>
  <c r="Q74" i="7" s="1"/>
  <c r="O66" i="7"/>
  <c r="U66" i="7" s="1"/>
  <c r="K66" i="7"/>
  <c r="Q66" i="7" s="1"/>
  <c r="M66" i="7"/>
  <c r="S66" i="7" s="1"/>
  <c r="K58" i="7"/>
  <c r="Q58" i="7" s="1"/>
  <c r="M58" i="7"/>
  <c r="S58" i="7" s="1"/>
  <c r="O58" i="7"/>
  <c r="U58" i="7" s="1"/>
  <c r="K50" i="7"/>
  <c r="Q50" i="7" s="1"/>
  <c r="M50" i="7"/>
  <c r="S50" i="7" s="1"/>
  <c r="O50" i="7"/>
  <c r="U50" i="7" s="1"/>
  <c r="K38" i="7"/>
  <c r="Q38" i="7" s="1"/>
  <c r="O38" i="7"/>
  <c r="U38" i="7" s="1"/>
  <c r="M38" i="7"/>
  <c r="S38" i="7" s="1"/>
  <c r="K30" i="7"/>
  <c r="Q30" i="7" s="1"/>
  <c r="O30" i="7"/>
  <c r="U30" i="7" s="1"/>
  <c r="M30" i="7"/>
  <c r="S30" i="7" s="1"/>
  <c r="M22" i="7"/>
  <c r="S22" i="7" s="1"/>
  <c r="K22" i="7"/>
  <c r="Q22" i="7" s="1"/>
  <c r="O22" i="7"/>
  <c r="U22" i="7" s="1"/>
  <c r="M18" i="7"/>
  <c r="S18" i="7" s="1"/>
  <c r="O18" i="7"/>
  <c r="U18" i="7" s="1"/>
  <c r="K18" i="7"/>
  <c r="Q18" i="7" s="1"/>
  <c r="L87" i="7"/>
  <c r="R87" i="7" s="1"/>
  <c r="P87" i="7"/>
  <c r="V87" i="7" s="1"/>
  <c r="N87" i="7"/>
  <c r="T87" i="7" s="1"/>
  <c r="L79" i="7"/>
  <c r="R79" i="7" s="1"/>
  <c r="P79" i="7"/>
  <c r="V79" i="7" s="1"/>
  <c r="N79" i="7"/>
  <c r="T79" i="7" s="1"/>
  <c r="L67" i="7"/>
  <c r="R67" i="7" s="1"/>
  <c r="N67" i="7"/>
  <c r="T67" i="7" s="1"/>
  <c r="P67" i="7"/>
  <c r="V67" i="7" s="1"/>
  <c r="N59" i="7"/>
  <c r="T59" i="7" s="1"/>
  <c r="P59" i="7"/>
  <c r="V59" i="7" s="1"/>
  <c r="L59" i="7"/>
  <c r="R59" i="7" s="1"/>
  <c r="N51" i="7"/>
  <c r="T51" i="7" s="1"/>
  <c r="L51" i="7"/>
  <c r="R51" i="7" s="1"/>
  <c r="P51" i="7"/>
  <c r="V51" i="7" s="1"/>
  <c r="N43" i="7"/>
  <c r="T43" i="7" s="1"/>
  <c r="L43" i="7"/>
  <c r="R43" i="7" s="1"/>
  <c r="P43" i="7"/>
  <c r="V43" i="7" s="1"/>
  <c r="N35" i="7"/>
  <c r="T35" i="7" s="1"/>
  <c r="L35" i="7"/>
  <c r="R35" i="7" s="1"/>
  <c r="P35" i="7"/>
  <c r="V35" i="7" s="1"/>
  <c r="N27" i="7"/>
  <c r="T27" i="7" s="1"/>
  <c r="L27" i="7"/>
  <c r="R27" i="7" s="1"/>
  <c r="P27" i="7"/>
  <c r="V27" i="7" s="1"/>
  <c r="P19" i="7"/>
  <c r="V19" i="7" s="1"/>
  <c r="N19" i="7"/>
  <c r="T19" i="7" s="1"/>
  <c r="L19" i="7"/>
  <c r="R19" i="7" s="1"/>
  <c r="L15" i="7"/>
  <c r="R15" i="7" s="1"/>
  <c r="P15" i="7"/>
  <c r="V15" i="7" s="1"/>
  <c r="N15" i="7"/>
  <c r="T15" i="7" s="1"/>
  <c r="O89" i="7"/>
  <c r="U89" i="7" s="1"/>
  <c r="M89" i="7"/>
  <c r="S89" i="7" s="1"/>
  <c r="K89" i="7"/>
  <c r="Q89" i="7" s="1"/>
  <c r="K85" i="7"/>
  <c r="Q85" i="7" s="1"/>
  <c r="M85" i="7"/>
  <c r="S85" i="7" s="1"/>
  <c r="O85" i="7"/>
  <c r="U85" i="7" s="1"/>
  <c r="O81" i="7"/>
  <c r="U81" i="7" s="1"/>
  <c r="K81" i="7"/>
  <c r="Q81" i="7" s="1"/>
  <c r="K77" i="7"/>
  <c r="Q77" i="7" s="1"/>
  <c r="M77" i="7"/>
  <c r="S77" i="7" s="1"/>
  <c r="O77" i="7"/>
  <c r="U77" i="7" s="1"/>
  <c r="O73" i="7"/>
  <c r="U73" i="7" s="1"/>
  <c r="M73" i="7"/>
  <c r="S73" i="7" s="1"/>
  <c r="K73" i="7"/>
  <c r="Q73" i="7" s="1"/>
  <c r="K69" i="7"/>
  <c r="Q69" i="7" s="1"/>
  <c r="M69" i="7"/>
  <c r="S69" i="7" s="1"/>
  <c r="O69" i="7"/>
  <c r="U69" i="7" s="1"/>
  <c r="O65" i="7"/>
  <c r="U65" i="7" s="1"/>
  <c r="M65" i="7"/>
  <c r="S65" i="7" s="1"/>
  <c r="K65" i="7"/>
  <c r="Q65" i="7" s="1"/>
  <c r="M61" i="7"/>
  <c r="S61" i="7" s="1"/>
  <c r="O61" i="7"/>
  <c r="U61" i="7" s="1"/>
  <c r="K61" i="7"/>
  <c r="Q61" i="7" s="1"/>
  <c r="O57" i="7"/>
  <c r="U57" i="7" s="1"/>
  <c r="K57" i="7"/>
  <c r="Q57" i="7" s="1"/>
  <c r="M57" i="7"/>
  <c r="S57" i="7" s="1"/>
  <c r="M53" i="7"/>
  <c r="S53" i="7" s="1"/>
  <c r="K53" i="7"/>
  <c r="Q53" i="7" s="1"/>
  <c r="O53" i="7"/>
  <c r="U53" i="7" s="1"/>
  <c r="O49" i="7"/>
  <c r="U49" i="7" s="1"/>
  <c r="K49" i="7"/>
  <c r="Q49" i="7" s="1"/>
  <c r="M49" i="7"/>
  <c r="S49" i="7" s="1"/>
  <c r="K45" i="7"/>
  <c r="Q45" i="7" s="1"/>
  <c r="O45" i="7"/>
  <c r="U45" i="7" s="1"/>
  <c r="M45" i="7"/>
  <c r="S45" i="7" s="1"/>
  <c r="O41" i="7"/>
  <c r="U41" i="7" s="1"/>
  <c r="K41" i="7"/>
  <c r="Q41" i="7" s="1"/>
  <c r="M41" i="7"/>
  <c r="S41" i="7" s="1"/>
  <c r="K37" i="7"/>
  <c r="Q37" i="7" s="1"/>
  <c r="M37" i="7"/>
  <c r="S37" i="7" s="1"/>
  <c r="O37" i="7"/>
  <c r="U37" i="7" s="1"/>
  <c r="O33" i="7"/>
  <c r="U33" i="7" s="1"/>
  <c r="K33" i="7"/>
  <c r="Q33" i="7" s="1"/>
  <c r="M33" i="7"/>
  <c r="S33" i="7" s="1"/>
  <c r="K29" i="7"/>
  <c r="Q29" i="7" s="1"/>
  <c r="M29" i="7"/>
  <c r="S29" i="7" s="1"/>
  <c r="O29" i="7"/>
  <c r="U29" i="7" s="1"/>
  <c r="M25" i="7"/>
  <c r="S25" i="7" s="1"/>
  <c r="K25" i="7"/>
  <c r="Q25" i="7" s="1"/>
  <c r="O25" i="7"/>
  <c r="U25" i="7" s="1"/>
  <c r="M21" i="7"/>
  <c r="S21" i="7" s="1"/>
  <c r="O21" i="7"/>
  <c r="U21" i="7" s="1"/>
  <c r="K21" i="7"/>
  <c r="Q21" i="7" s="1"/>
  <c r="N90" i="7"/>
  <c r="T90" i="7" s="1"/>
  <c r="P90" i="7"/>
  <c r="V90" i="7" s="1"/>
  <c r="L90" i="7"/>
  <c r="R90" i="7" s="1"/>
  <c r="L86" i="7"/>
  <c r="R86" i="7" s="1"/>
  <c r="N86" i="7"/>
  <c r="T86" i="7" s="1"/>
  <c r="P86" i="7"/>
  <c r="V86" i="7" s="1"/>
  <c r="N82" i="7"/>
  <c r="T82" i="7" s="1"/>
  <c r="P82" i="7"/>
  <c r="V82" i="7" s="1"/>
  <c r="L82" i="7"/>
  <c r="R82" i="7" s="1"/>
  <c r="L78" i="7"/>
  <c r="R78" i="7" s="1"/>
  <c r="N78" i="7"/>
  <c r="T78" i="7" s="1"/>
  <c r="P78" i="7"/>
  <c r="V78" i="7" s="1"/>
  <c r="N74" i="7"/>
  <c r="T74" i="7" s="1"/>
  <c r="P74" i="7"/>
  <c r="V74" i="7" s="1"/>
  <c r="L74" i="7"/>
  <c r="R74" i="7" s="1"/>
  <c r="L70" i="7"/>
  <c r="R70" i="7" s="1"/>
  <c r="N70" i="7"/>
  <c r="T70" i="7" s="1"/>
  <c r="P70" i="7"/>
  <c r="V70" i="7" s="1"/>
  <c r="P66" i="7"/>
  <c r="V66" i="7" s="1"/>
  <c r="L66" i="7"/>
  <c r="R66" i="7" s="1"/>
  <c r="N66" i="7"/>
  <c r="T66" i="7" s="1"/>
  <c r="L62" i="7"/>
  <c r="R62" i="7" s="1"/>
  <c r="N62" i="7"/>
  <c r="T62" i="7" s="1"/>
  <c r="P62" i="7"/>
  <c r="V62" i="7" s="1"/>
  <c r="P58" i="7"/>
  <c r="V58" i="7" s="1"/>
  <c r="N58" i="7"/>
  <c r="T58" i="7" s="1"/>
  <c r="L58" i="7"/>
  <c r="R58" i="7" s="1"/>
  <c r="L54" i="7"/>
  <c r="R54" i="7" s="1"/>
  <c r="N54" i="7"/>
  <c r="T54" i="7" s="1"/>
  <c r="P54" i="7"/>
  <c r="V54" i="7" s="1"/>
  <c r="P50" i="7"/>
  <c r="V50" i="7" s="1"/>
  <c r="L50" i="7"/>
  <c r="R50" i="7" s="1"/>
  <c r="N50" i="7"/>
  <c r="T50" i="7" s="1"/>
  <c r="L46" i="7"/>
  <c r="R46" i="7" s="1"/>
  <c r="N46" i="7"/>
  <c r="T46" i="7" s="1"/>
  <c r="P46" i="7"/>
  <c r="V46" i="7" s="1"/>
  <c r="P42" i="7"/>
  <c r="V42" i="7" s="1"/>
  <c r="L42" i="7"/>
  <c r="R42" i="7" s="1"/>
  <c r="N42" i="7"/>
  <c r="T42" i="7" s="1"/>
  <c r="P38" i="7"/>
  <c r="V38" i="7" s="1"/>
  <c r="L38" i="7"/>
  <c r="R38" i="7" s="1"/>
  <c r="N38" i="7"/>
  <c r="T38" i="7" s="1"/>
  <c r="P34" i="7"/>
  <c r="V34" i="7" s="1"/>
  <c r="L34" i="7"/>
  <c r="R34" i="7" s="1"/>
  <c r="N34" i="7"/>
  <c r="T34" i="7" s="1"/>
  <c r="P30" i="7"/>
  <c r="V30" i="7" s="1"/>
  <c r="L30" i="7"/>
  <c r="R30" i="7" s="1"/>
  <c r="N30" i="7"/>
  <c r="T30" i="7" s="1"/>
  <c r="P26" i="7"/>
  <c r="V26" i="7" s="1"/>
  <c r="N26" i="7"/>
  <c r="T26" i="7" s="1"/>
  <c r="L26" i="7"/>
  <c r="R26" i="7" s="1"/>
  <c r="P22" i="7"/>
  <c r="V22" i="7" s="1"/>
  <c r="L22" i="7"/>
  <c r="R22" i="7" s="1"/>
  <c r="N22" i="7"/>
  <c r="T22" i="7" s="1"/>
  <c r="P18" i="7"/>
  <c r="V18" i="7" s="1"/>
  <c r="L18" i="7"/>
  <c r="R18" i="7" s="1"/>
  <c r="N18" i="7"/>
  <c r="T18" i="7" s="1"/>
  <c r="P14" i="7"/>
  <c r="V14" i="7" s="1"/>
  <c r="L14" i="7"/>
  <c r="R14" i="7" s="1"/>
  <c r="N14" i="7"/>
  <c r="T14" i="7" s="1"/>
  <c r="P10" i="7"/>
  <c r="V10" i="7" s="1"/>
  <c r="L10" i="7"/>
  <c r="R10" i="7" s="1"/>
  <c r="N10" i="7"/>
  <c r="T10" i="7" s="1"/>
  <c r="O15" i="7"/>
  <c r="U15" i="7" s="1"/>
  <c r="M15" i="7"/>
  <c r="S15" i="7" s="1"/>
  <c r="K91" i="7"/>
  <c r="Q91" i="7" s="1"/>
  <c r="O91" i="7"/>
  <c r="U91" i="7" s="1"/>
  <c r="M91" i="7"/>
  <c r="S91" i="7" s="1"/>
  <c r="O87" i="7"/>
  <c r="U87" i="7" s="1"/>
  <c r="M87" i="7"/>
  <c r="S87" i="7" s="1"/>
  <c r="K87" i="7"/>
  <c r="Q87" i="7" s="1"/>
  <c r="K75" i="7"/>
  <c r="Q75" i="7" s="1"/>
  <c r="O75" i="7"/>
  <c r="U75" i="7" s="1"/>
  <c r="M75" i="7"/>
  <c r="S75" i="7" s="1"/>
  <c r="O63" i="7"/>
  <c r="U63" i="7" s="1"/>
  <c r="K63" i="7"/>
  <c r="Q63" i="7" s="1"/>
  <c r="M63" i="7"/>
  <c r="S63" i="7" s="1"/>
  <c r="K51" i="7"/>
  <c r="Q51" i="7" s="1"/>
  <c r="O51" i="7"/>
  <c r="U51" i="7" s="1"/>
  <c r="M51" i="7"/>
  <c r="S51" i="7" s="1"/>
  <c r="O43" i="7"/>
  <c r="U43" i="7" s="1"/>
  <c r="K43" i="7"/>
  <c r="Q43" i="7" s="1"/>
  <c r="M43" i="7"/>
  <c r="S43" i="7" s="1"/>
  <c r="O35" i="7"/>
  <c r="U35" i="7" s="1"/>
  <c r="K35" i="7"/>
  <c r="Q35" i="7" s="1"/>
  <c r="M35" i="7"/>
  <c r="S35" i="7" s="1"/>
  <c r="K23" i="7"/>
  <c r="Q23" i="7" s="1"/>
  <c r="O23" i="7"/>
  <c r="U23" i="7" s="1"/>
  <c r="M23" i="7"/>
  <c r="S23" i="7" s="1"/>
  <c r="P92" i="7"/>
  <c r="V92" i="7" s="1"/>
  <c r="L92" i="7"/>
  <c r="R92" i="7" s="1"/>
  <c r="N92" i="7"/>
  <c r="T92" i="7" s="1"/>
  <c r="N80" i="7"/>
  <c r="T80" i="7" s="1"/>
  <c r="L80" i="7"/>
  <c r="R80" i="7" s="1"/>
  <c r="P80" i="7"/>
  <c r="V80" i="7" s="1"/>
  <c r="P76" i="7"/>
  <c r="V76" i="7" s="1"/>
  <c r="L76" i="7"/>
  <c r="R76" i="7" s="1"/>
  <c r="N76" i="7"/>
  <c r="T76" i="7" s="1"/>
  <c r="N72" i="7"/>
  <c r="T72" i="7" s="1"/>
  <c r="L72" i="7"/>
  <c r="R72" i="7" s="1"/>
  <c r="P72" i="7"/>
  <c r="V72" i="7" s="1"/>
  <c r="P68" i="7"/>
  <c r="V68" i="7" s="1"/>
  <c r="N68" i="7"/>
  <c r="T68" i="7" s="1"/>
  <c r="L68" i="7"/>
  <c r="R68" i="7" s="1"/>
  <c r="P64" i="7"/>
  <c r="V64" i="7" s="1"/>
  <c r="L64" i="7"/>
  <c r="R64" i="7" s="1"/>
  <c r="N64" i="7"/>
  <c r="T64" i="7" s="1"/>
  <c r="N56" i="7"/>
  <c r="T56" i="7" s="1"/>
  <c r="L56" i="7"/>
  <c r="R56" i="7" s="1"/>
  <c r="P56" i="7"/>
  <c r="V56" i="7" s="1"/>
  <c r="P52" i="7"/>
  <c r="V52" i="7" s="1"/>
  <c r="L52" i="7"/>
  <c r="R52" i="7" s="1"/>
  <c r="N52" i="7"/>
  <c r="T52" i="7" s="1"/>
  <c r="N48" i="7"/>
  <c r="T48" i="7" s="1"/>
  <c r="L48" i="7"/>
  <c r="R48" i="7" s="1"/>
  <c r="P48" i="7"/>
  <c r="V48" i="7" s="1"/>
  <c r="P44" i="7"/>
  <c r="V44" i="7" s="1"/>
  <c r="L44" i="7"/>
  <c r="R44" i="7" s="1"/>
  <c r="N44" i="7"/>
  <c r="T44" i="7" s="1"/>
  <c r="P40" i="7"/>
  <c r="V40" i="7" s="1"/>
  <c r="L40" i="7"/>
  <c r="R40" i="7" s="1"/>
  <c r="N40" i="7"/>
  <c r="T40" i="7" s="1"/>
  <c r="P36" i="7"/>
  <c r="V36" i="7" s="1"/>
  <c r="L36" i="7"/>
  <c r="R36" i="7" s="1"/>
  <c r="N36" i="7"/>
  <c r="T36" i="7" s="1"/>
  <c r="L32" i="7"/>
  <c r="R32" i="7" s="1"/>
  <c r="P32" i="7"/>
  <c r="V32" i="7" s="1"/>
  <c r="N32" i="7"/>
  <c r="T32" i="7" s="1"/>
  <c r="N28" i="7"/>
  <c r="T28" i="7" s="1"/>
  <c r="L28" i="7"/>
  <c r="R28" i="7" s="1"/>
  <c r="P28" i="7"/>
  <c r="V28" i="7" s="1"/>
  <c r="N24" i="7"/>
  <c r="T24" i="7" s="1"/>
  <c r="L24" i="7"/>
  <c r="R24" i="7" s="1"/>
  <c r="P24" i="7"/>
  <c r="V24" i="7" s="1"/>
  <c r="N20" i="7"/>
  <c r="T20" i="7" s="1"/>
  <c r="L20" i="7"/>
  <c r="R20" i="7" s="1"/>
  <c r="P20" i="7"/>
  <c r="V20" i="7" s="1"/>
  <c r="N16" i="7"/>
  <c r="T16" i="7" s="1"/>
  <c r="L16" i="7"/>
  <c r="R16" i="7" s="1"/>
  <c r="P16" i="7"/>
  <c r="V16" i="7" s="1"/>
  <c r="N12" i="7"/>
  <c r="T12" i="7" s="1"/>
  <c r="L12" i="7"/>
  <c r="R12" i="7" s="1"/>
  <c r="P12" i="7"/>
  <c r="V12" i="7" s="1"/>
  <c r="O86" i="7"/>
  <c r="U86" i="7" s="1"/>
  <c r="K86" i="7"/>
  <c r="Q86" i="7" s="1"/>
  <c r="M86" i="7"/>
  <c r="S86" i="7" s="1"/>
  <c r="O78" i="7"/>
  <c r="U78" i="7" s="1"/>
  <c r="K78" i="7"/>
  <c r="Q78" i="7" s="1"/>
  <c r="M78" i="7"/>
  <c r="S78" i="7" s="1"/>
  <c r="O70" i="7"/>
  <c r="U70" i="7" s="1"/>
  <c r="K70" i="7"/>
  <c r="Q70" i="7" s="1"/>
  <c r="M70" i="7"/>
  <c r="S70" i="7" s="1"/>
  <c r="O62" i="7"/>
  <c r="U62" i="7" s="1"/>
  <c r="K62" i="7"/>
  <c r="Q62" i="7" s="1"/>
  <c r="M62" i="7"/>
  <c r="S62" i="7" s="1"/>
  <c r="O54" i="7"/>
  <c r="U54" i="7" s="1"/>
  <c r="K54" i="7"/>
  <c r="Q54" i="7" s="1"/>
  <c r="M54" i="7"/>
  <c r="S54" i="7" s="1"/>
  <c r="K46" i="7"/>
  <c r="Q46" i="7" s="1"/>
  <c r="O46" i="7"/>
  <c r="U46" i="7" s="1"/>
  <c r="M46" i="7"/>
  <c r="S46" i="7" s="1"/>
  <c r="M42" i="7"/>
  <c r="S42" i="7" s="1"/>
  <c r="O42" i="7"/>
  <c r="U42" i="7" s="1"/>
  <c r="K42" i="7"/>
  <c r="Q42" i="7" s="1"/>
  <c r="M34" i="7"/>
  <c r="S34" i="7" s="1"/>
  <c r="O34" i="7"/>
  <c r="U34" i="7" s="1"/>
  <c r="K34" i="7"/>
  <c r="Q34" i="7" s="1"/>
  <c r="O26" i="7"/>
  <c r="U26" i="7" s="1"/>
  <c r="M26" i="7"/>
  <c r="S26" i="7" s="1"/>
  <c r="K26" i="7"/>
  <c r="Q26" i="7" s="1"/>
  <c r="L91" i="7"/>
  <c r="R91" i="7" s="1"/>
  <c r="N91" i="7"/>
  <c r="T91" i="7" s="1"/>
  <c r="P91" i="7"/>
  <c r="V91" i="7" s="1"/>
  <c r="L83" i="7"/>
  <c r="R83" i="7" s="1"/>
  <c r="P83" i="7"/>
  <c r="V83" i="7" s="1"/>
  <c r="N83" i="7"/>
  <c r="T83" i="7" s="1"/>
  <c r="L75" i="7"/>
  <c r="R75" i="7" s="1"/>
  <c r="N75" i="7"/>
  <c r="T75" i="7" s="1"/>
  <c r="P75" i="7"/>
  <c r="V75" i="7" s="1"/>
  <c r="L71" i="7"/>
  <c r="R71" i="7" s="1"/>
  <c r="P71" i="7"/>
  <c r="V71" i="7" s="1"/>
  <c r="N71" i="7"/>
  <c r="T71" i="7" s="1"/>
  <c r="L63" i="7"/>
  <c r="R63" i="7" s="1"/>
  <c r="P63" i="7"/>
  <c r="V63" i="7" s="1"/>
  <c r="N63" i="7"/>
  <c r="T63" i="7" s="1"/>
  <c r="P55" i="7"/>
  <c r="V55" i="7" s="1"/>
  <c r="N55" i="7"/>
  <c r="T55" i="7" s="1"/>
  <c r="L55" i="7"/>
  <c r="R55" i="7" s="1"/>
  <c r="N47" i="7"/>
  <c r="T47" i="7" s="1"/>
  <c r="P47" i="7"/>
  <c r="V47" i="7" s="1"/>
  <c r="L47" i="7"/>
  <c r="R47" i="7" s="1"/>
  <c r="P39" i="7"/>
  <c r="V39" i="7" s="1"/>
  <c r="L39" i="7"/>
  <c r="R39" i="7" s="1"/>
  <c r="N39" i="7"/>
  <c r="T39" i="7" s="1"/>
  <c r="P31" i="7"/>
  <c r="V31" i="7" s="1"/>
  <c r="L31" i="7"/>
  <c r="R31" i="7" s="1"/>
  <c r="N31" i="7"/>
  <c r="T31" i="7" s="1"/>
  <c r="L23" i="7"/>
  <c r="R23" i="7" s="1"/>
  <c r="P23" i="7"/>
  <c r="V23" i="7" s="1"/>
  <c r="N23" i="7"/>
  <c r="T23" i="7" s="1"/>
  <c r="P11" i="7"/>
  <c r="V11" i="7" s="1"/>
  <c r="N11" i="7"/>
  <c r="T11" i="7" s="1"/>
  <c r="L11" i="7"/>
  <c r="R11" i="7" s="1"/>
  <c r="M17" i="7"/>
  <c r="S17" i="7" s="1"/>
  <c r="O17" i="7"/>
  <c r="U17" i="7" s="1"/>
  <c r="M92" i="7"/>
  <c r="S92" i="7" s="1"/>
  <c r="O92" i="7"/>
  <c r="U92" i="7" s="1"/>
  <c r="K92" i="7"/>
  <c r="Q92" i="7" s="1"/>
  <c r="K88" i="7"/>
  <c r="Q88" i="7" s="1"/>
  <c r="O88" i="7"/>
  <c r="U88" i="7" s="1"/>
  <c r="M88" i="7"/>
  <c r="S88" i="7" s="1"/>
  <c r="M84" i="7"/>
  <c r="S84" i="7" s="1"/>
  <c r="O84" i="7"/>
  <c r="U84" i="7" s="1"/>
  <c r="K84" i="7"/>
  <c r="Q84" i="7" s="1"/>
  <c r="K80" i="7"/>
  <c r="Q80" i="7" s="1"/>
  <c r="O80" i="7"/>
  <c r="U80" i="7" s="1"/>
  <c r="M76" i="7"/>
  <c r="S76" i="7" s="1"/>
  <c r="O76" i="7"/>
  <c r="U76" i="7" s="1"/>
  <c r="K76" i="7"/>
  <c r="Q76" i="7" s="1"/>
  <c r="K72" i="7"/>
  <c r="Q72" i="7" s="1"/>
  <c r="M72" i="7"/>
  <c r="S72" i="7" s="1"/>
  <c r="O72" i="7"/>
  <c r="U72" i="7" s="1"/>
  <c r="M68" i="7"/>
  <c r="S68" i="7" s="1"/>
  <c r="O68" i="7"/>
  <c r="U68" i="7" s="1"/>
  <c r="K68" i="7"/>
  <c r="Q68" i="7" s="1"/>
  <c r="O64" i="7"/>
  <c r="U64" i="7" s="1"/>
  <c r="M64" i="7"/>
  <c r="S64" i="7" s="1"/>
  <c r="K64" i="7"/>
  <c r="Q64" i="7" s="1"/>
  <c r="M60" i="7"/>
  <c r="S60" i="7" s="1"/>
  <c r="K60" i="7"/>
  <c r="Q60" i="7" s="1"/>
  <c r="O60" i="7"/>
  <c r="U60" i="7" s="1"/>
  <c r="K56" i="7"/>
  <c r="Q56" i="7" s="1"/>
  <c r="M56" i="7"/>
  <c r="S56" i="7" s="1"/>
  <c r="O56" i="7"/>
  <c r="U56" i="7" s="1"/>
  <c r="M52" i="7"/>
  <c r="S52" i="7" s="1"/>
  <c r="O52" i="7"/>
  <c r="U52" i="7" s="1"/>
  <c r="K52" i="7"/>
  <c r="Q52" i="7" s="1"/>
  <c r="K48" i="7"/>
  <c r="Q48" i="7" s="1"/>
  <c r="O48" i="7"/>
  <c r="U48" i="7" s="1"/>
  <c r="M48" i="7"/>
  <c r="S48" i="7" s="1"/>
  <c r="O44" i="7"/>
  <c r="U44" i="7" s="1"/>
  <c r="K44" i="7"/>
  <c r="Q44" i="7" s="1"/>
  <c r="M44" i="7"/>
  <c r="S44" i="7" s="1"/>
  <c r="M40" i="7"/>
  <c r="S40" i="7" s="1"/>
  <c r="O40" i="7"/>
  <c r="U40" i="7" s="1"/>
  <c r="K40" i="7"/>
  <c r="Q40" i="7" s="1"/>
  <c r="O36" i="7"/>
  <c r="U36" i="7" s="1"/>
  <c r="K36" i="7"/>
  <c r="Q36" i="7" s="1"/>
  <c r="M36" i="7"/>
  <c r="S36" i="7" s="1"/>
  <c r="M32" i="7"/>
  <c r="S32" i="7" s="1"/>
  <c r="K32" i="7"/>
  <c r="Q32" i="7" s="1"/>
  <c r="O32" i="7"/>
  <c r="U32" i="7" s="1"/>
  <c r="O28" i="7"/>
  <c r="U28" i="7" s="1"/>
  <c r="K28" i="7"/>
  <c r="Q28" i="7" s="1"/>
  <c r="M28" i="7"/>
  <c r="S28" i="7" s="1"/>
  <c r="O24" i="7"/>
  <c r="U24" i="7" s="1"/>
  <c r="M24" i="7"/>
  <c r="S24" i="7" s="1"/>
  <c r="K24" i="7"/>
  <c r="Q24" i="7" s="1"/>
  <c r="K20" i="7"/>
  <c r="Q20" i="7" s="1"/>
  <c r="M20" i="7"/>
  <c r="S20" i="7" s="1"/>
  <c r="O20" i="7"/>
  <c r="U20" i="7" s="1"/>
  <c r="O16" i="7"/>
  <c r="U16" i="7" s="1"/>
  <c r="K16" i="7"/>
  <c r="Q16" i="7" s="1"/>
  <c r="M16" i="7"/>
  <c r="S16" i="7" s="1"/>
  <c r="M12" i="7"/>
  <c r="S12" i="7" s="1"/>
  <c r="K12" i="7"/>
  <c r="Q12" i="7" s="1"/>
  <c r="O12" i="7"/>
  <c r="U12" i="7" s="1"/>
  <c r="P89" i="7"/>
  <c r="V89" i="7" s="1"/>
  <c r="L89" i="7"/>
  <c r="R89" i="7" s="1"/>
  <c r="N89" i="7"/>
  <c r="T89" i="7" s="1"/>
  <c r="P85" i="7"/>
  <c r="V85" i="7" s="1"/>
  <c r="L85" i="7"/>
  <c r="R85" i="7" s="1"/>
  <c r="N85" i="7"/>
  <c r="T85" i="7" s="1"/>
  <c r="P81" i="7"/>
  <c r="V81" i="7" s="1"/>
  <c r="L81" i="7"/>
  <c r="R81" i="7" s="1"/>
  <c r="N81" i="7"/>
  <c r="T81" i="7" s="1"/>
  <c r="N77" i="7"/>
  <c r="T77" i="7" s="1"/>
  <c r="P77" i="7"/>
  <c r="V77" i="7" s="1"/>
  <c r="L77" i="7"/>
  <c r="R77" i="7" s="1"/>
  <c r="P73" i="7"/>
  <c r="V73" i="7" s="1"/>
  <c r="L73" i="7"/>
  <c r="R73" i="7" s="1"/>
  <c r="N73" i="7"/>
  <c r="T73" i="7" s="1"/>
  <c r="P69" i="7"/>
  <c r="V69" i="7" s="1"/>
  <c r="L69" i="7"/>
  <c r="R69" i="7" s="1"/>
  <c r="N69" i="7"/>
  <c r="T69" i="7" s="1"/>
  <c r="L65" i="7"/>
  <c r="R65" i="7" s="1"/>
  <c r="N65" i="7"/>
  <c r="T65" i="7" s="1"/>
  <c r="P65" i="7"/>
  <c r="V65" i="7" s="1"/>
  <c r="N61" i="7"/>
  <c r="T61" i="7" s="1"/>
  <c r="P61" i="7"/>
  <c r="V61" i="7" s="1"/>
  <c r="L61" i="7"/>
  <c r="R61" i="7" s="1"/>
  <c r="P57" i="7"/>
  <c r="V57" i="7" s="1"/>
  <c r="N57" i="7"/>
  <c r="T57" i="7" s="1"/>
  <c r="L57" i="7"/>
  <c r="R57" i="7" s="1"/>
  <c r="N53" i="7"/>
  <c r="T53" i="7" s="1"/>
  <c r="L53" i="7"/>
  <c r="R53" i="7" s="1"/>
  <c r="P53" i="7"/>
  <c r="V53" i="7" s="1"/>
  <c r="L49" i="7"/>
  <c r="R49" i="7" s="1"/>
  <c r="P49" i="7"/>
  <c r="V49" i="7" s="1"/>
  <c r="N49" i="7"/>
  <c r="T49" i="7" s="1"/>
  <c r="P45" i="7"/>
  <c r="V45" i="7" s="1"/>
  <c r="N45" i="7"/>
  <c r="T45" i="7" s="1"/>
  <c r="L45" i="7"/>
  <c r="R45" i="7" s="1"/>
  <c r="L41" i="7"/>
  <c r="R41" i="7" s="1"/>
  <c r="N41" i="7"/>
  <c r="T41" i="7" s="1"/>
  <c r="P41" i="7"/>
  <c r="V41" i="7" s="1"/>
  <c r="P37" i="7"/>
  <c r="V37" i="7" s="1"/>
  <c r="N37" i="7"/>
  <c r="T37" i="7" s="1"/>
  <c r="L37" i="7"/>
  <c r="R37" i="7" s="1"/>
  <c r="L33" i="7"/>
  <c r="R33" i="7" s="1"/>
  <c r="N33" i="7"/>
  <c r="T33" i="7" s="1"/>
  <c r="P33" i="7"/>
  <c r="V33" i="7" s="1"/>
  <c r="P29" i="7"/>
  <c r="V29" i="7" s="1"/>
  <c r="L29" i="7"/>
  <c r="R29" i="7" s="1"/>
  <c r="N29" i="7"/>
  <c r="T29" i="7" s="1"/>
  <c r="L25" i="7"/>
  <c r="R25" i="7" s="1"/>
  <c r="N25" i="7"/>
  <c r="T25" i="7" s="1"/>
  <c r="P25" i="7"/>
  <c r="V25" i="7" s="1"/>
  <c r="N21" i="7"/>
  <c r="T21" i="7" s="1"/>
  <c r="P21" i="7"/>
  <c r="V21" i="7" s="1"/>
  <c r="L21" i="7"/>
  <c r="R21" i="7" s="1"/>
  <c r="L17" i="7"/>
  <c r="R17" i="7" s="1"/>
  <c r="P17" i="7"/>
  <c r="V17" i="7" s="1"/>
  <c r="N17" i="7"/>
  <c r="T17" i="7" s="1"/>
  <c r="P13" i="7"/>
  <c r="V13" i="7" s="1"/>
  <c r="N13" i="7"/>
  <c r="T13" i="7" s="1"/>
  <c r="L13" i="7"/>
  <c r="R13" i="7" s="1"/>
  <c r="L9" i="7"/>
  <c r="R9" i="7" s="1"/>
  <c r="N9" i="7"/>
  <c r="T9" i="7" s="1"/>
  <c r="P9" i="7"/>
  <c r="V9" i="7" s="1"/>
  <c r="C23" i="4"/>
  <c r="F23" i="4"/>
  <c r="E23" i="4"/>
  <c r="D23" i="4"/>
</calcChain>
</file>

<file path=xl/sharedStrings.xml><?xml version="1.0" encoding="utf-8"?>
<sst xmlns="http://schemas.openxmlformats.org/spreadsheetml/2006/main" count="384" uniqueCount="106">
  <si>
    <t>Description- CH</t>
  </si>
  <si>
    <t>Number </t>
  </si>
  <si>
    <t>Information services</t>
  </si>
  <si>
    <t>Information service for people with disabilities</t>
  </si>
  <si>
    <t>-</t>
  </si>
  <si>
    <t>Service Directory 18xx- SC/PRS</t>
  </si>
  <si>
    <t>18xx</t>
  </si>
  <si>
    <t>Depending on provider</t>
  </si>
  <si>
    <t>Traffic information</t>
  </si>
  <si>
    <t>Roadside assistance</t>
  </si>
  <si>
    <t>Emergency service numbers</t>
  </si>
  <si>
    <t>Helping hand</t>
  </si>
  <si>
    <t>Business numbers (special services)</t>
  </si>
  <si>
    <t>Virtual Privat Network -VPN28</t>
  </si>
  <si>
    <t>0869x</t>
  </si>
  <si>
    <t>Personal numbers-SC/PRS</t>
  </si>
  <si>
    <t>0878x</t>
  </si>
  <si>
    <t>Free numbers</t>
  </si>
  <si>
    <t>0800x</t>
  </si>
  <si>
    <t>Added value services-shared cost</t>
  </si>
  <si>
    <t>084x</t>
  </si>
  <si>
    <t>Added value services-Premium rate</t>
  </si>
  <si>
    <t>090x</t>
  </si>
  <si>
    <t>Corporate numbers</t>
  </si>
  <si>
    <t>058x</t>
  </si>
  <si>
    <t>National fixed price</t>
  </si>
  <si>
    <t>Pager Service</t>
  </si>
  <si>
    <t>074X</t>
  </si>
  <si>
    <t>Per second Billing applies</t>
  </si>
  <si>
    <t>Time Bands:</t>
  </si>
  <si>
    <t xml:space="preserve">Weekends: 00.00 Sat to 23.59 Sun </t>
  </si>
  <si>
    <t>Currency Converter</t>
  </si>
  <si>
    <t>EURO</t>
  </si>
  <si>
    <t>GBP</t>
  </si>
  <si>
    <t>USD</t>
  </si>
  <si>
    <t>CHF</t>
  </si>
  <si>
    <t>Currency</t>
  </si>
  <si>
    <t>10476</t>
  </si>
  <si>
    <t>10477</t>
  </si>
  <si>
    <t>10478</t>
  </si>
  <si>
    <t>10481</t>
  </si>
  <si>
    <t>090x/18xy</t>
  </si>
  <si>
    <t>Service Group</t>
  </si>
  <si>
    <t>€</t>
  </si>
  <si>
    <t>£</t>
  </si>
  <si>
    <t>$</t>
  </si>
  <si>
    <t>No.</t>
  </si>
  <si>
    <t>Time 
Zone</t>
  </si>
  <si>
    <t>B</t>
  </si>
  <si>
    <t>E</t>
  </si>
  <si>
    <t>D</t>
  </si>
  <si>
    <t>A</t>
  </si>
  <si>
    <t>Status 14.8.2016, one tariff was deleted by the system</t>
  </si>
  <si>
    <t xml:space="preserve">highlighted in yellow are changes </t>
  </si>
  <si>
    <t>highlighted in red are tariffs deleted by the system because unused</t>
  </si>
  <si>
    <t>Tariffclass</t>
  </si>
  <si>
    <t>Setup 
Rp. / Call</t>
  </si>
  <si>
    <t>Usage Charges Rp. / Min.</t>
  </si>
  <si>
    <t>Day</t>
  </si>
  <si>
    <t>Evening</t>
  </si>
  <si>
    <t>Weekend</t>
  </si>
  <si>
    <t xml:space="preserve"> </t>
  </si>
  <si>
    <t>Peak</t>
  </si>
  <si>
    <t xml:space="preserve">Off Peak </t>
  </si>
  <si>
    <t>Night</t>
  </si>
  <si>
    <t>Per Min Rate</t>
  </si>
  <si>
    <t>Per Call Rate</t>
  </si>
  <si>
    <t>084x/0878x</t>
  </si>
  <si>
    <t>0800/084x/0878x</t>
  </si>
  <si>
    <t xml:space="preserve">TARIFF_CLASS   COUNT(*)   </t>
  </si>
  <si>
    <t xml:space="preserve">CH-10004              174 </t>
  </si>
  <si>
    <t xml:space="preserve">CH-10024                4 </t>
  </si>
  <si>
    <t>Terms &amp; Conditions:</t>
  </si>
  <si>
    <t>General:</t>
  </si>
  <si>
    <t xml:space="preserve">This document provides all relevant pricing information associated with national dialled codes (traffic originating from same country) </t>
  </si>
  <si>
    <t>Conditions of Offer:</t>
  </si>
  <si>
    <t>This offer is available for 30 days only, after which time Colt reserves the right to withdraw the offer.</t>
  </si>
  <si>
    <t>The offer is subject to contract.</t>
  </si>
  <si>
    <t>Standard COLT Telecom terms &amp; conditions apply</t>
  </si>
  <si>
    <t>Rates:</t>
  </si>
  <si>
    <t xml:space="preserve">All the Usage/tariff rates are on per minute/per call basis.  </t>
  </si>
  <si>
    <t>All prices are exclusive of VAT</t>
  </si>
  <si>
    <t>Billing</t>
  </si>
  <si>
    <t>Daytime: 08:00 to 17.59 Mon to Fri</t>
  </si>
  <si>
    <t>Economy:18.00 to 23.59 &amp; 00.00 to 07.59 Mon to Fri.</t>
  </si>
  <si>
    <t>Confidentiality</t>
  </si>
  <si>
    <t>All pricing information or any other information supplied to you by Colt is to be treated as CONFIDENTIAL INFORMATION.</t>
  </si>
  <si>
    <t>You may disclose such information only to persons within your company who need to receive such information for the purpose of whether</t>
  </si>
  <si>
    <t>to enter into an agreement with Colt, and you must procure that such persons treat this information in the same confidential manner.</t>
  </si>
  <si>
    <t xml:space="preserve">      Signature:</t>
  </si>
  <si>
    <t xml:space="preserve">      Date:</t>
  </si>
  <si>
    <t xml:space="preserve">      Name in block Letters:</t>
  </si>
  <si>
    <t>18 has same max charges as 09 PRS..</t>
  </si>
  <si>
    <t>PRS MAX charges.</t>
  </si>
  <si>
    <t>The following maximum charges are valid:</t>
  </si>
  <si>
    <t>Furthermore, explicit confirmation of the service is necessary if the maximum amount set is exceeded.</t>
  </si>
  <si>
    <t xml:space="preserve">▪ If the per-minute charge changes during the call or if fixed charges are incurred, the change or charge must be announced immediately before it takes effect, regardless of the amount. </t>
  </si>
  <si>
    <t>Bills are rounded to the next currency.  Bills are dispatched monthly.</t>
  </si>
  <si>
    <t>European harmonized services</t>
  </si>
  <si>
    <t>116xyz</t>
  </si>
  <si>
    <t>Rega Rescue, Air Rescue</t>
  </si>
  <si>
    <t>141x</t>
  </si>
  <si>
    <t>112, 117, 118, 144, 145, 147</t>
  </si>
  <si>
    <t>Emergency Numbers</t>
  </si>
  <si>
    <t>Agreed National Rate</t>
  </si>
  <si>
    <t xml:space="preserve">Depending on provider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</si>
</sst>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CHF]\ #,##0.000"/>
    <numFmt numFmtId="165" formatCode="0.0000"/>
  </numFmts>
  <fonts count="22" x14ac:knownFonts="1">
    <font>
      <sz val="11"/>
      <color theme="1"/>
      <name val="Calibri"/>
      <family val="2"/>
      <scheme val="minor"/>
    </font>
    <font>
      <b/>
      <sz val="13"/>
      <color theme="0"/>
      <name val="Arial"/>
      <family val="2"/>
    </font>
    <font>
      <sz val="13"/>
      <name val="Arial"/>
      <family val="2"/>
    </font>
    <font>
      <sz val="13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color indexed="21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9"/>
      <color rgb="FF000000"/>
      <name val="Arial monospaced for SAP"/>
      <family val="3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Webdings"/>
      <family val="1"/>
      <charset val="2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3"/>
      <color theme="1"/>
      <name val="Arial"/>
      <family val="2"/>
    </font>
    <font>
      <sz val="13"/>
      <color theme="1"/>
      <name val="Arial"/>
      <family val="2"/>
    </font>
    <font>
      <b/>
      <sz val="16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A59B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9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2" fillId="2" borderId="1" xfId="0" applyNumberFormat="1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2" fontId="0" fillId="0" borderId="0" xfId="0" applyNumberFormat="1" applyAlignment="1">
      <alignment vertical="center"/>
    </xf>
    <xf numFmtId="0" fontId="8" fillId="0" borderId="0" xfId="2" applyFont="1"/>
    <xf numFmtId="0" fontId="5" fillId="0" borderId="0" xfId="2"/>
    <xf numFmtId="165" fontId="5" fillId="0" borderId="0" xfId="2" applyNumberFormat="1"/>
    <xf numFmtId="0" fontId="4" fillId="6" borderId="1" xfId="2" applyFont="1" applyFill="1" applyBorder="1" applyAlignment="1">
      <alignment horizontal="center" vertical="center" wrapText="1"/>
    </xf>
    <xf numFmtId="0" fontId="9" fillId="7" borderId="6" xfId="2" applyFont="1" applyFill="1" applyBorder="1" applyAlignment="1">
      <alignment horizontal="left" vertical="center"/>
    </xf>
    <xf numFmtId="0" fontId="9" fillId="7" borderId="7" xfId="2" applyFont="1" applyFill="1" applyBorder="1" applyAlignment="1">
      <alignment horizontal="left" vertical="center"/>
    </xf>
    <xf numFmtId="0" fontId="9" fillId="7" borderId="8" xfId="2" applyFont="1" applyFill="1" applyBorder="1" applyAlignment="1">
      <alignment horizontal="left" vertical="center"/>
    </xf>
    <xf numFmtId="0" fontId="5" fillId="8" borderId="1" xfId="2" applyFill="1" applyBorder="1"/>
    <xf numFmtId="0" fontId="10" fillId="8" borderId="4" xfId="2" applyFont="1" applyFill="1" applyBorder="1" applyAlignment="1">
      <alignment horizontal="center" vertical="center"/>
    </xf>
    <xf numFmtId="0" fontId="10" fillId="8" borderId="1" xfId="2" applyFont="1" applyFill="1" applyBorder="1" applyAlignment="1">
      <alignment horizontal="center" vertical="center"/>
    </xf>
    <xf numFmtId="0" fontId="10" fillId="8" borderId="3" xfId="2" applyFont="1" applyFill="1" applyBorder="1" applyAlignment="1">
      <alignment horizontal="center" vertical="center" wrapText="1"/>
    </xf>
    <xf numFmtId="0" fontId="10" fillId="8" borderId="1" xfId="2" applyFont="1" applyFill="1" applyBorder="1" applyAlignment="1">
      <alignment horizontal="center" vertical="center" wrapText="1"/>
    </xf>
    <xf numFmtId="0" fontId="9" fillId="7" borderId="10" xfId="2" applyFont="1" applyFill="1" applyBorder="1" applyAlignment="1">
      <alignment horizontal="left" vertical="center"/>
    </xf>
    <xf numFmtId="0" fontId="9" fillId="7" borderId="11" xfId="2" applyFont="1" applyFill="1" applyBorder="1" applyAlignment="1">
      <alignment horizontal="left" vertical="center"/>
    </xf>
    <xf numFmtId="0" fontId="9" fillId="7" borderId="12" xfId="2" applyFont="1" applyFill="1" applyBorder="1" applyAlignment="1">
      <alignment horizontal="left" vertical="center"/>
    </xf>
    <xf numFmtId="0" fontId="11" fillId="0" borderId="1" xfId="2" applyFont="1" applyBorder="1"/>
    <xf numFmtId="0" fontId="4" fillId="0" borderId="1" xfId="2" applyFont="1" applyBorder="1" applyAlignment="1">
      <alignment horizontal="center"/>
    </xf>
    <xf numFmtId="0" fontId="4" fillId="0" borderId="1" xfId="2" applyFont="1" applyBorder="1" applyAlignment="1" applyProtection="1">
      <alignment horizontal="center"/>
      <protection locked="0"/>
    </xf>
    <xf numFmtId="0" fontId="4" fillId="2" borderId="1" xfId="2" applyFont="1" applyFill="1" applyBorder="1" applyAlignment="1">
      <alignment horizontal="center"/>
    </xf>
    <xf numFmtId="0" fontId="4" fillId="2" borderId="1" xfId="2" applyFont="1" applyFill="1" applyBorder="1" applyAlignment="1" applyProtection="1">
      <alignment horizontal="center"/>
      <protection locked="0"/>
    </xf>
    <xf numFmtId="0" fontId="4" fillId="2" borderId="0" xfId="2" applyFont="1" applyFill="1" applyAlignment="1">
      <alignment horizontal="center"/>
    </xf>
    <xf numFmtId="0" fontId="4" fillId="2" borderId="5" xfId="2" applyFont="1" applyFill="1" applyBorder="1" applyAlignment="1">
      <alignment horizontal="center"/>
    </xf>
    <xf numFmtId="49" fontId="4" fillId="0" borderId="1" xfId="2" applyNumberFormat="1" applyFont="1" applyBorder="1" applyAlignment="1">
      <alignment horizontal="center"/>
    </xf>
    <xf numFmtId="10" fontId="5" fillId="0" borderId="0" xfId="2" applyNumberFormat="1"/>
    <xf numFmtId="2" fontId="5" fillId="0" borderId="0" xfId="2" applyNumberFormat="1"/>
    <xf numFmtId="0" fontId="13" fillId="0" borderId="0" xfId="0" applyFont="1" applyAlignment="1">
      <alignment vertical="center"/>
    </xf>
    <xf numFmtId="0" fontId="7" fillId="9" borderId="6" xfId="0" applyFont="1" applyFill="1" applyBorder="1" applyProtection="1">
      <protection hidden="1"/>
    </xf>
    <xf numFmtId="0" fontId="0" fillId="9" borderId="7" xfId="0" applyFill="1" applyBorder="1" applyAlignment="1">
      <alignment vertical="center"/>
    </xf>
    <xf numFmtId="0" fontId="0" fillId="9" borderId="8" xfId="0" applyFill="1" applyBorder="1" applyAlignment="1">
      <alignment vertical="center"/>
    </xf>
    <xf numFmtId="0" fontId="17" fillId="9" borderId="13" xfId="0" applyFont="1" applyFill="1" applyBorder="1" applyAlignment="1" applyProtection="1">
      <alignment horizontal="left"/>
      <protection hidden="1"/>
    </xf>
    <xf numFmtId="0" fontId="0" fillId="9" borderId="0" xfId="0" applyFill="1" applyAlignment="1">
      <alignment vertical="center"/>
    </xf>
    <xf numFmtId="0" fontId="0" fillId="9" borderId="14" xfId="0" applyFill="1" applyBorder="1" applyAlignment="1">
      <alignment vertical="center"/>
    </xf>
    <xf numFmtId="0" fontId="18" fillId="9" borderId="10" xfId="0" applyFont="1" applyFill="1" applyBorder="1" applyProtection="1">
      <protection hidden="1"/>
    </xf>
    <xf numFmtId="0" fontId="0" fillId="9" borderId="11" xfId="0" applyFill="1" applyBorder="1" applyAlignment="1">
      <alignment vertical="center"/>
    </xf>
    <xf numFmtId="0" fontId="0" fillId="9" borderId="12" xfId="0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1" fillId="3" borderId="1" xfId="0" applyFont="1" applyFill="1" applyBorder="1" applyAlignment="1" applyProtection="1">
      <alignment horizontal="left"/>
      <protection hidden="1"/>
    </xf>
    <xf numFmtId="0" fontId="1" fillId="3" borderId="1" xfId="0" applyFont="1" applyFill="1" applyBorder="1" applyAlignment="1" applyProtection="1">
      <alignment horizontal="center" vertical="center"/>
      <protection hidden="1"/>
    </xf>
    <xf numFmtId="0" fontId="1" fillId="3" borderId="1" xfId="0" applyFont="1" applyFill="1" applyBorder="1" applyAlignment="1" applyProtection="1">
      <alignment horizontal="center" wrapText="1"/>
      <protection hidden="1"/>
    </xf>
    <xf numFmtId="0" fontId="2" fillId="0" borderId="1" xfId="0" applyFont="1" applyBorder="1" applyAlignment="1" applyProtection="1">
      <alignment vertical="center" wrapText="1"/>
      <protection hidden="1"/>
    </xf>
    <xf numFmtId="0" fontId="2" fillId="0" borderId="1" xfId="0" applyFont="1" applyBorder="1" applyAlignment="1" applyProtection="1">
      <alignment horizontal="left" vertical="center" wrapText="1"/>
      <protection hidden="1"/>
    </xf>
    <xf numFmtId="0" fontId="2" fillId="2" borderId="1" xfId="0" applyFont="1" applyFill="1" applyBorder="1" applyAlignment="1" applyProtection="1">
      <alignment horizontal="left" vertical="center" wrapText="1"/>
      <protection hidden="1"/>
    </xf>
    <xf numFmtId="0" fontId="2" fillId="2" borderId="1" xfId="0" applyFont="1" applyFill="1" applyBorder="1" applyAlignment="1" applyProtection="1">
      <alignment horizontal="right" vertical="center" wrapText="1"/>
      <protection hidden="1"/>
    </xf>
    <xf numFmtId="0" fontId="3" fillId="0" borderId="2" xfId="0" applyFont="1" applyBorder="1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19" fillId="0" borderId="6" xfId="0" applyFont="1" applyBorder="1" applyAlignment="1" applyProtection="1">
      <alignment vertical="center"/>
      <protection hidden="1"/>
    </xf>
    <xf numFmtId="0" fontId="14" fillId="0" borderId="7" xfId="0" applyFont="1" applyBorder="1" applyAlignment="1" applyProtection="1">
      <alignment vertical="center"/>
      <protection hidden="1"/>
    </xf>
    <xf numFmtId="0" fontId="19" fillId="0" borderId="13" xfId="0" applyFont="1" applyBorder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20" fillId="0" borderId="13" xfId="0" applyFont="1" applyBorder="1" applyAlignment="1" applyProtection="1">
      <alignment vertical="center"/>
      <protection hidden="1"/>
    </xf>
    <xf numFmtId="0" fontId="2" fillId="0" borderId="13" xfId="0" applyFont="1" applyBorder="1" applyAlignment="1" applyProtection="1">
      <alignment vertical="center"/>
      <protection hidden="1"/>
    </xf>
    <xf numFmtId="0" fontId="16" fillId="0" borderId="0" xfId="0" applyFont="1" applyAlignment="1" applyProtection="1">
      <alignment vertical="center"/>
      <protection hidden="1"/>
    </xf>
    <xf numFmtId="0" fontId="15" fillId="0" borderId="10" xfId="0" applyFont="1" applyBorder="1" applyAlignment="1" applyProtection="1">
      <alignment vertical="center"/>
      <protection hidden="1"/>
    </xf>
    <xf numFmtId="0" fontId="14" fillId="0" borderId="11" xfId="0" applyFont="1" applyBorder="1" applyAlignment="1" applyProtection="1">
      <alignment vertical="center"/>
      <protection hidden="1"/>
    </xf>
    <xf numFmtId="0" fontId="21" fillId="3" borderId="1" xfId="0" applyFont="1" applyFill="1" applyBorder="1" applyAlignment="1">
      <alignment horizontal="center"/>
    </xf>
    <xf numFmtId="0" fontId="12" fillId="0" borderId="1" xfId="2" applyFont="1" applyBorder="1" applyAlignment="1" applyProtection="1">
      <alignment horizontal="center" wrapText="1"/>
      <protection hidden="1"/>
    </xf>
    <xf numFmtId="0" fontId="12" fillId="2" borderId="1" xfId="2" applyFont="1" applyFill="1" applyBorder="1" applyAlignment="1" applyProtection="1">
      <alignment horizontal="center" wrapText="1"/>
      <protection hidden="1"/>
    </xf>
    <xf numFmtId="0" fontId="12" fillId="2" borderId="5" xfId="2" applyFont="1" applyFill="1" applyBorder="1" applyAlignment="1" applyProtection="1">
      <alignment horizontal="center" wrapText="1"/>
      <protection hidden="1"/>
    </xf>
    <xf numFmtId="165" fontId="4" fillId="0" borderId="1" xfId="2" applyNumberFormat="1" applyFont="1" applyBorder="1" applyAlignment="1" applyProtection="1">
      <alignment horizontal="right"/>
      <protection hidden="1"/>
    </xf>
    <xf numFmtId="0" fontId="10" fillId="8" borderId="3" xfId="2" applyFont="1" applyFill="1" applyBorder="1" applyAlignment="1">
      <alignment vertical="center"/>
    </xf>
    <xf numFmtId="0" fontId="5" fillId="0" borderId="9" xfId="2" applyBorder="1" applyAlignment="1">
      <alignment vertical="center"/>
    </xf>
    <xf numFmtId="2" fontId="1" fillId="3" borderId="3" xfId="0" applyNumberFormat="1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 applyProtection="1">
      <alignment horizontal="center" vertical="center" wrapText="1"/>
      <protection hidden="1"/>
    </xf>
    <xf numFmtId="0" fontId="1" fillId="3" borderId="9" xfId="0" applyFont="1" applyFill="1" applyBorder="1" applyAlignment="1" applyProtection="1">
      <alignment horizontal="center" vertical="center" wrapText="1"/>
      <protection hidden="1"/>
    </xf>
    <xf numFmtId="0" fontId="1" fillId="3" borderId="4" xfId="0" applyFont="1" applyFill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vertical="center" wrapText="1"/>
      <protection hidden="1"/>
    </xf>
    <xf numFmtId="0" fontId="2" fillId="0" borderId="9" xfId="0" applyFont="1" applyBorder="1" applyAlignment="1" applyProtection="1">
      <alignment horizontal="left" vertical="center" wrapText="1"/>
      <protection hidden="1"/>
    </xf>
    <xf numFmtId="164" fontId="6" fillId="2" borderId="3" xfId="0" applyNumberFormat="1" applyFont="1" applyFill="1" applyBorder="1" applyAlignment="1" applyProtection="1">
      <alignment horizontal="center" vertical="center" wrapText="1"/>
      <protection locked="0"/>
    </xf>
    <xf numFmtId="164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3" borderId="3" xfId="0" applyNumberFormat="1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hidden="1"/>
    </xf>
    <xf numFmtId="0" fontId="1" fillId="3" borderId="3" xfId="0" applyFont="1" applyFill="1" applyBorder="1" applyAlignment="1" applyProtection="1">
      <alignment horizontal="center" vertical="center" wrapText="1"/>
      <protection hidden="1"/>
    </xf>
    <xf numFmtId="0" fontId="1" fillId="3" borderId="9" xfId="0" applyFont="1" applyFill="1" applyBorder="1" applyAlignment="1" applyProtection="1">
      <alignment horizontal="center" vertical="center" wrapText="1"/>
      <protection hidden="1"/>
    </xf>
    <xf numFmtId="0" fontId="1" fillId="3" borderId="4" xfId="0" applyFont="1" applyFill="1" applyBorder="1" applyAlignment="1" applyProtection="1">
      <alignment horizontal="center" vertical="center" wrapText="1"/>
      <protection hidden="1"/>
    </xf>
    <xf numFmtId="0" fontId="5" fillId="4" borderId="0" xfId="2" applyFill="1" applyAlignment="1">
      <alignment horizontal="left"/>
    </xf>
    <xf numFmtId="0" fontId="5" fillId="5" borderId="0" xfId="2" applyFill="1" applyAlignment="1">
      <alignment horizontal="left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colors>
    <mruColors>
      <color rgb="FF00A5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1596572</xdr:colOff>
      <xdr:row>0</xdr:row>
      <xdr:rowOff>108857</xdr:rowOff>
    </xdr:from>
    <xdr:to>
      <xdr:col>5</xdr:col>
      <xdr:colOff>1133929</xdr:colOff>
      <xdr:row>2</xdr:row>
      <xdr:rowOff>149678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8787" y="108857"/>
          <a:ext cx="1605642" cy="5851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94</xdr:row>
      <xdr:rowOff>38100</xdr:rowOff>
    </xdr:from>
    <xdr:to>
      <xdr:col>6</xdr:col>
      <xdr:colOff>276225</xdr:colOff>
      <xdr:row>117</xdr:row>
      <xdr:rowOff>95249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773400"/>
          <a:ext cx="7521575" cy="3781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2:XFC79"/>
  <sheetViews>
    <sheetView showGridLines="0" showRowColHeaders="0" tabSelected="1" zoomScale="70" zoomScaleNormal="70" zoomScaleSheetLayoutView="80" workbookViewId="0">
      <selection activeCell="H1" sqref="H1:XFD1048576"/>
    </sheetView>
  </sheetViews>
  <sheetFormatPr defaultColWidth="0" defaultRowHeight="21" customHeight="1" x14ac:dyDescent="0.35"/>
  <cols>
    <col min="1" max="1" width="54.54296875" style="1" bestFit="1" customWidth="1"/>
    <col min="2" max="2" width="20.453125" style="2" customWidth="1"/>
    <col min="3" max="3" width="22.1796875" style="1" customWidth="1"/>
    <col min="4" max="4" width="28" style="1" customWidth="1"/>
    <col min="5" max="6" width="29.54296875" style="1" bestFit="1" customWidth="1"/>
    <col min="7" max="7" width="9.1796875" style="1" customWidth="1"/>
    <col min="8" max="8" width="24" style="1" hidden="1"/>
    <col min="9" max="11" width="1.7265625" style="1" hidden="1"/>
    <col min="12" max="14" width="5.6328125" style="1" hidden="1"/>
    <col min="15" max="17" width="10" style="1" hidden="1"/>
    <col min="18" max="16383" width="9.1796875" style="1" hidden="1"/>
    <col min="16384" max="16384" width="1.7265625" style="1" hidden="1"/>
  </cols>
  <sheetData>
    <row r="2" spans="1:16" ht="21" customHeight="1" x14ac:dyDescent="0.4">
      <c r="A2" s="65" t="s">
        <v>36</v>
      </c>
      <c r="B2" s="80" t="s">
        <v>35</v>
      </c>
      <c r="C2" s="81"/>
    </row>
    <row r="4" spans="1:16" ht="45" customHeight="1" x14ac:dyDescent="0.35">
      <c r="A4" s="46" t="s">
        <v>0</v>
      </c>
      <c r="B4" s="47" t="s">
        <v>1</v>
      </c>
      <c r="C4" s="48" t="str">
        <f>"Setup Charges in "&amp;B2</f>
        <v>Setup Charges in CHF</v>
      </c>
      <c r="D4" s="47" t="str">
        <f>"Peak in "&amp;Currency_Selected</f>
        <v>Peak in CHF</v>
      </c>
      <c r="E4" s="47" t="str">
        <f>"Off-Peak in "&amp;Currency_Selected</f>
        <v>Off-Peak in CHF</v>
      </c>
      <c r="F4" s="47" t="str">
        <f>"Weekend in"&amp;Currency_Selected</f>
        <v>Weekend inCHF</v>
      </c>
    </row>
    <row r="5" spans="1:16" ht="16.5" x14ac:dyDescent="0.35">
      <c r="A5" s="86" t="s">
        <v>2</v>
      </c>
      <c r="B5" s="86"/>
      <c r="C5" s="86"/>
      <c r="D5" s="86"/>
      <c r="E5" s="86"/>
      <c r="F5" s="86"/>
    </row>
    <row r="6" spans="1:16" ht="16.5" x14ac:dyDescent="0.35">
      <c r="A6" s="49" t="s">
        <v>3</v>
      </c>
      <c r="B6" s="50">
        <v>1145</v>
      </c>
      <c r="C6" s="51" t="s">
        <v>4</v>
      </c>
      <c r="D6" s="51" t="s">
        <v>4</v>
      </c>
      <c r="E6" s="51" t="s">
        <v>4</v>
      </c>
      <c r="F6" s="51" t="s">
        <v>4</v>
      </c>
      <c r="K6" s="4" t="s">
        <v>4</v>
      </c>
      <c r="L6" s="4" t="s">
        <v>4</v>
      </c>
      <c r="M6" s="4" t="s">
        <v>4</v>
      </c>
      <c r="N6" s="4" t="s">
        <v>4</v>
      </c>
      <c r="O6" s="5"/>
      <c r="P6" s="5"/>
    </row>
    <row r="7" spans="1:16" ht="49.5" x14ac:dyDescent="0.35">
      <c r="A7" s="49" t="s">
        <v>5</v>
      </c>
      <c r="B7" s="50" t="s">
        <v>6</v>
      </c>
      <c r="C7" s="51" t="s">
        <v>4</v>
      </c>
      <c r="D7" s="51" t="s">
        <v>7</v>
      </c>
      <c r="E7" s="51" t="s">
        <v>7</v>
      </c>
      <c r="F7" s="51" t="s">
        <v>7</v>
      </c>
      <c r="K7" s="4" t="s">
        <v>4</v>
      </c>
      <c r="L7" s="4" t="s">
        <v>7</v>
      </c>
      <c r="M7" s="4" t="s">
        <v>7</v>
      </c>
      <c r="N7" s="4" t="s">
        <v>7</v>
      </c>
      <c r="O7" s="5"/>
      <c r="P7" s="5"/>
    </row>
    <row r="8" spans="1:16" ht="16.5" x14ac:dyDescent="0.35">
      <c r="A8" s="49" t="s">
        <v>98</v>
      </c>
      <c r="B8" s="50" t="s">
        <v>99</v>
      </c>
      <c r="C8" s="51" t="s">
        <v>4</v>
      </c>
      <c r="D8" s="51" t="s">
        <v>4</v>
      </c>
      <c r="E8" s="51" t="s">
        <v>4</v>
      </c>
      <c r="F8" s="51" t="s">
        <v>4</v>
      </c>
      <c r="K8" s="4" t="s">
        <v>4</v>
      </c>
      <c r="L8" s="4" t="s">
        <v>4</v>
      </c>
      <c r="M8" s="4" t="s">
        <v>4</v>
      </c>
      <c r="N8" s="4" t="s">
        <v>4</v>
      </c>
      <c r="O8" s="5"/>
      <c r="P8" s="5"/>
    </row>
    <row r="9" spans="1:16" ht="16.5" x14ac:dyDescent="0.35">
      <c r="A9" s="49" t="s">
        <v>8</v>
      </c>
      <c r="B9" s="50">
        <v>163</v>
      </c>
      <c r="C9" s="52" t="str">
        <f t="shared" ref="C9:C12" si="0">Currency_symbol&amp;" "&amp; TEXT(K9*Currency_Converter,"#,##0.0000")</f>
        <v>CHF 0.9000</v>
      </c>
      <c r="D9" s="52" t="str">
        <f t="shared" ref="D9:F9" si="1">Currency_symbol&amp;" "&amp; TEXT(L9*Currency_Converter,"#,##0.0000")</f>
        <v>CHF 0.9000</v>
      </c>
      <c r="E9" s="52" t="str">
        <f t="shared" si="1"/>
        <v>CHF 0.9000</v>
      </c>
      <c r="F9" s="52" t="str">
        <f t="shared" si="1"/>
        <v>CHF 0.9000</v>
      </c>
      <c r="K9" s="4">
        <v>0.9</v>
      </c>
      <c r="L9" s="4">
        <v>0.9</v>
      </c>
      <c r="M9" s="4">
        <v>0.9</v>
      </c>
      <c r="N9" s="4">
        <v>0.9</v>
      </c>
      <c r="O9" s="5"/>
      <c r="P9" s="5"/>
    </row>
    <row r="10" spans="1:16" ht="16.5" x14ac:dyDescent="0.35">
      <c r="A10" s="49" t="s">
        <v>9</v>
      </c>
      <c r="B10" s="50">
        <v>140</v>
      </c>
      <c r="C10" s="52" t="str">
        <f t="shared" si="0"/>
        <v>CHF 0.2000</v>
      </c>
      <c r="D10" s="52" t="s">
        <v>4</v>
      </c>
      <c r="E10" s="52" t="s">
        <v>4</v>
      </c>
      <c r="F10" s="52" t="s">
        <v>4</v>
      </c>
      <c r="K10" s="4">
        <v>0.2</v>
      </c>
      <c r="L10" s="4" t="s">
        <v>4</v>
      </c>
      <c r="M10" s="4" t="s">
        <v>4</v>
      </c>
      <c r="N10" s="4" t="s">
        <v>4</v>
      </c>
      <c r="O10" s="5"/>
      <c r="P10" s="5"/>
    </row>
    <row r="11" spans="1:16" ht="16.5" x14ac:dyDescent="0.35">
      <c r="A11" s="78" t="s">
        <v>100</v>
      </c>
      <c r="B11" s="50" t="s">
        <v>101</v>
      </c>
      <c r="C11" s="52" t="str">
        <f t="shared" si="0"/>
        <v>CHF 0.2000</v>
      </c>
      <c r="D11" s="52" t="s">
        <v>4</v>
      </c>
      <c r="E11" s="52" t="s">
        <v>4</v>
      </c>
      <c r="F11" s="52" t="s">
        <v>4</v>
      </c>
      <c r="K11" s="4">
        <v>0.2</v>
      </c>
      <c r="L11" s="4" t="s">
        <v>4</v>
      </c>
      <c r="M11" s="4" t="s">
        <v>4</v>
      </c>
      <c r="N11" s="4" t="s">
        <v>4</v>
      </c>
      <c r="O11" s="5"/>
      <c r="P11" s="5"/>
    </row>
    <row r="12" spans="1:16" ht="16.5" x14ac:dyDescent="0.35">
      <c r="A12" s="49" t="s">
        <v>11</v>
      </c>
      <c r="B12" s="79">
        <v>143</v>
      </c>
      <c r="C12" s="52" t="str">
        <f t="shared" si="0"/>
        <v>CHF 0.2000</v>
      </c>
      <c r="D12" s="52" t="s">
        <v>4</v>
      </c>
      <c r="E12" s="52" t="s">
        <v>4</v>
      </c>
      <c r="F12" s="52" t="s">
        <v>4</v>
      </c>
      <c r="K12" s="4">
        <v>0.2</v>
      </c>
      <c r="L12" s="4" t="s">
        <v>4</v>
      </c>
      <c r="M12" s="4" t="s">
        <v>4</v>
      </c>
      <c r="N12" s="4" t="s">
        <v>4</v>
      </c>
      <c r="O12" s="5"/>
      <c r="P12" s="5"/>
    </row>
    <row r="13" spans="1:16" ht="16" customHeight="1" x14ac:dyDescent="0.35">
      <c r="A13" s="87" t="s">
        <v>10</v>
      </c>
      <c r="B13" s="88"/>
      <c r="C13" s="88"/>
      <c r="D13" s="88"/>
      <c r="E13" s="88"/>
      <c r="F13" s="89"/>
      <c r="K13" s="82" t="s">
        <v>10</v>
      </c>
      <c r="L13" s="83"/>
      <c r="M13" s="83"/>
      <c r="N13" s="83"/>
      <c r="O13" s="83"/>
      <c r="P13" s="84"/>
    </row>
    <row r="14" spans="1:16" ht="33" x14ac:dyDescent="0.35">
      <c r="A14" s="49" t="s">
        <v>103</v>
      </c>
      <c r="B14" s="50" t="s">
        <v>102</v>
      </c>
      <c r="C14" s="51" t="s">
        <v>4</v>
      </c>
      <c r="D14" s="51" t="s">
        <v>4</v>
      </c>
      <c r="E14" s="51" t="s">
        <v>4</v>
      </c>
      <c r="F14" s="51" t="s">
        <v>4</v>
      </c>
      <c r="K14" s="4" t="s">
        <v>4</v>
      </c>
      <c r="L14" s="4" t="s">
        <v>4</v>
      </c>
      <c r="M14" s="4" t="s">
        <v>4</v>
      </c>
      <c r="N14" s="4" t="s">
        <v>4</v>
      </c>
      <c r="O14" s="5"/>
      <c r="P14" s="5"/>
    </row>
    <row r="15" spans="1:16" ht="16.5" x14ac:dyDescent="0.35">
      <c r="A15" s="75" t="s">
        <v>12</v>
      </c>
      <c r="B15" s="76"/>
      <c r="C15" s="76"/>
      <c r="D15" s="76"/>
      <c r="E15" s="76"/>
      <c r="F15" s="77"/>
      <c r="K15" s="72" t="s">
        <v>12</v>
      </c>
      <c r="L15" s="73"/>
      <c r="M15" s="73"/>
      <c r="N15" s="73"/>
      <c r="O15" s="73"/>
      <c r="P15" s="74"/>
    </row>
    <row r="16" spans="1:16" ht="49.5" x14ac:dyDescent="0.35">
      <c r="A16" s="49" t="s">
        <v>13</v>
      </c>
      <c r="B16" s="50" t="s">
        <v>14</v>
      </c>
      <c r="C16" s="51" t="s">
        <v>4</v>
      </c>
      <c r="D16" s="51" t="s">
        <v>104</v>
      </c>
      <c r="E16" s="51" t="s">
        <v>104</v>
      </c>
      <c r="F16" s="51" t="s">
        <v>104</v>
      </c>
      <c r="K16" s="4" t="s">
        <v>4</v>
      </c>
      <c r="L16" s="4" t="s">
        <v>104</v>
      </c>
      <c r="M16" s="4" t="s">
        <v>104</v>
      </c>
      <c r="N16" s="4" t="s">
        <v>104</v>
      </c>
      <c r="O16" s="5"/>
      <c r="P16" s="5"/>
    </row>
    <row r="17" spans="1:16" ht="49.5" x14ac:dyDescent="0.35">
      <c r="A17" s="49" t="s">
        <v>15</v>
      </c>
      <c r="B17" s="50" t="s">
        <v>16</v>
      </c>
      <c r="C17" s="51" t="s">
        <v>4</v>
      </c>
      <c r="D17" s="51" t="s">
        <v>7</v>
      </c>
      <c r="E17" s="51" t="s">
        <v>7</v>
      </c>
      <c r="F17" s="51" t="s">
        <v>7</v>
      </c>
      <c r="K17" s="4" t="s">
        <v>4</v>
      </c>
      <c r="L17" s="4" t="s">
        <v>7</v>
      </c>
      <c r="M17" s="4" t="s">
        <v>7</v>
      </c>
      <c r="N17" s="4" t="s">
        <v>7</v>
      </c>
      <c r="O17" s="5"/>
      <c r="P17" s="5"/>
    </row>
    <row r="18" spans="1:16" ht="16.5" x14ac:dyDescent="0.35">
      <c r="A18" s="49" t="s">
        <v>17</v>
      </c>
      <c r="B18" s="50" t="s">
        <v>18</v>
      </c>
      <c r="C18" s="51" t="s">
        <v>4</v>
      </c>
      <c r="D18" s="51" t="s">
        <v>4</v>
      </c>
      <c r="E18" s="51" t="s">
        <v>4</v>
      </c>
      <c r="F18" s="51" t="s">
        <v>4</v>
      </c>
      <c r="K18" s="4" t="s">
        <v>4</v>
      </c>
      <c r="L18" s="4" t="s">
        <v>4</v>
      </c>
      <c r="M18" s="4" t="s">
        <v>4</v>
      </c>
      <c r="N18" s="4" t="s">
        <v>4</v>
      </c>
      <c r="O18" s="5"/>
      <c r="P18" s="5"/>
    </row>
    <row r="19" spans="1:16" ht="82.5" customHeight="1" x14ac:dyDescent="0.35">
      <c r="A19" s="49" t="s">
        <v>19</v>
      </c>
      <c r="B19" s="50" t="s">
        <v>20</v>
      </c>
      <c r="C19" s="51" t="s">
        <v>4</v>
      </c>
      <c r="D19" s="51" t="s">
        <v>105</v>
      </c>
      <c r="E19" s="51" t="s">
        <v>105</v>
      </c>
      <c r="F19" s="51" t="s">
        <v>105</v>
      </c>
      <c r="K19" s="4" t="s">
        <v>4</v>
      </c>
      <c r="L19" s="4" t="s">
        <v>105</v>
      </c>
      <c r="M19" s="4" t="s">
        <v>105</v>
      </c>
      <c r="N19" s="4" t="s">
        <v>105</v>
      </c>
      <c r="O19" s="5"/>
      <c r="P19" s="5"/>
    </row>
    <row r="20" spans="1:16" ht="49.5" x14ac:dyDescent="0.35">
      <c r="A20" s="49" t="s">
        <v>21</v>
      </c>
      <c r="B20" s="50" t="s">
        <v>22</v>
      </c>
      <c r="C20" s="51" t="s">
        <v>4</v>
      </c>
      <c r="D20" s="51" t="s">
        <v>7</v>
      </c>
      <c r="E20" s="51" t="s">
        <v>7</v>
      </c>
      <c r="F20" s="51" t="s">
        <v>7</v>
      </c>
      <c r="K20" s="4" t="s">
        <v>4</v>
      </c>
      <c r="L20" s="4" t="s">
        <v>7</v>
      </c>
      <c r="M20" s="4" t="s">
        <v>7</v>
      </c>
      <c r="N20" s="4" t="s">
        <v>7</v>
      </c>
      <c r="O20" s="5"/>
      <c r="P20" s="5"/>
    </row>
    <row r="21" spans="1:16" ht="49.5" x14ac:dyDescent="0.35">
      <c r="A21" s="49" t="s">
        <v>23</v>
      </c>
      <c r="B21" s="50" t="s">
        <v>24</v>
      </c>
      <c r="C21" s="51" t="s">
        <v>4</v>
      </c>
      <c r="D21" s="51" t="s">
        <v>25</v>
      </c>
      <c r="E21" s="51" t="s">
        <v>25</v>
      </c>
      <c r="F21" s="51" t="s">
        <v>25</v>
      </c>
      <c r="K21" s="4" t="s">
        <v>4</v>
      </c>
      <c r="L21" s="4" t="s">
        <v>25</v>
      </c>
      <c r="M21" s="4" t="s">
        <v>25</v>
      </c>
      <c r="N21" s="4" t="s">
        <v>25</v>
      </c>
      <c r="O21" s="5"/>
      <c r="P21" s="5"/>
    </row>
    <row r="22" spans="1:16" ht="16.5" x14ac:dyDescent="0.35">
      <c r="A22" s="86" t="s">
        <v>26</v>
      </c>
      <c r="B22" s="86"/>
      <c r="C22" s="86"/>
      <c r="D22" s="86"/>
      <c r="E22" s="86"/>
      <c r="F22" s="86"/>
      <c r="K22" s="85"/>
      <c r="L22" s="85"/>
      <c r="M22" s="85"/>
      <c r="N22" s="85"/>
      <c r="O22" s="85"/>
      <c r="P22" s="85"/>
    </row>
    <row r="23" spans="1:16" ht="17" x14ac:dyDescent="0.35">
      <c r="A23" s="49" t="s">
        <v>26</v>
      </c>
      <c r="B23" s="53" t="s">
        <v>27</v>
      </c>
      <c r="C23" s="52" t="str">
        <f>Currency_symbol&amp;" "&amp; TEXT(K23*Currency_Converter,"#,##0.0000")</f>
        <v>CHF 0.3380</v>
      </c>
      <c r="D23" s="52" t="str">
        <f>Currency_symbol&amp;" "&amp; TEXT(L23*Currency_Converter,"#,##0.0000")</f>
        <v>CHF 0.0200</v>
      </c>
      <c r="E23" s="52" t="str">
        <f>Currency_symbol&amp;" "&amp; TEXT(M23*Currency_Converter,"#,##0.0000")</f>
        <v>CHF 0.0200</v>
      </c>
      <c r="F23" s="52" t="str">
        <f>Currency_symbol&amp;" "&amp; TEXT(N23*Currency_Converter,"#,##0.0000")</f>
        <v>CHF 0.0200</v>
      </c>
      <c r="K23" s="4">
        <v>0.33800000000000002</v>
      </c>
      <c r="L23" s="4">
        <v>0.02</v>
      </c>
      <c r="M23" s="4">
        <v>0.02</v>
      </c>
      <c r="N23" s="4">
        <v>0.02</v>
      </c>
      <c r="O23" s="5"/>
      <c r="P23" s="5"/>
    </row>
    <row r="24" spans="1:16" ht="21" customHeight="1" x14ac:dyDescent="0.35">
      <c r="A24" s="54"/>
      <c r="B24" s="55"/>
      <c r="C24" s="54"/>
      <c r="D24" s="54"/>
      <c r="E24" s="54"/>
      <c r="F24" s="54"/>
    </row>
    <row r="25" spans="1:16" ht="21" customHeight="1" x14ac:dyDescent="0.35">
      <c r="A25" s="56" t="s">
        <v>72</v>
      </c>
      <c r="B25" s="57"/>
      <c r="C25" s="57"/>
      <c r="D25" s="57"/>
      <c r="E25" s="57"/>
      <c r="F25" s="57"/>
      <c r="G25" s="41"/>
      <c r="H25" s="42"/>
    </row>
    <row r="26" spans="1:16" ht="21" customHeight="1" x14ac:dyDescent="0.35">
      <c r="A26" s="58" t="s">
        <v>73</v>
      </c>
      <c r="B26" s="59"/>
      <c r="C26" s="59"/>
      <c r="D26" s="59"/>
      <c r="E26" s="59"/>
      <c r="F26" s="59"/>
      <c r="H26" s="43"/>
    </row>
    <row r="27" spans="1:16" ht="21" customHeight="1" x14ac:dyDescent="0.35">
      <c r="A27" s="60" t="s">
        <v>74</v>
      </c>
      <c r="B27" s="59"/>
      <c r="C27" s="59"/>
      <c r="D27" s="59"/>
      <c r="E27" s="59"/>
      <c r="F27" s="59"/>
      <c r="H27" s="43"/>
    </row>
    <row r="28" spans="1:16" ht="21" customHeight="1" x14ac:dyDescent="0.35">
      <c r="A28" s="60" t="str">
        <f>"878 has same max charges as 84X ("&amp; ROUND(0.081 *Currency_Converter,4)&amp;" "&amp; Currency_symbol&amp;"/min)"</f>
        <v>878 has same max charges as 84X (0.081 CHF/min)</v>
      </c>
      <c r="B28" s="59"/>
      <c r="C28" s="59"/>
      <c r="D28" s="59"/>
      <c r="E28" s="59"/>
      <c r="F28" s="59"/>
      <c r="H28" s="43"/>
    </row>
    <row r="29" spans="1:16" ht="21" customHeight="1" x14ac:dyDescent="0.35">
      <c r="A29" s="60" t="s">
        <v>92</v>
      </c>
      <c r="B29" s="59"/>
      <c r="C29" s="59"/>
      <c r="D29" s="59"/>
      <c r="E29" s="59"/>
      <c r="F29" s="59"/>
      <c r="H29" s="43"/>
    </row>
    <row r="30" spans="1:16" ht="21" customHeight="1" x14ac:dyDescent="0.35">
      <c r="A30" s="60"/>
      <c r="B30" s="59"/>
      <c r="C30" s="59"/>
      <c r="D30" s="59"/>
      <c r="E30" s="59"/>
      <c r="F30" s="59"/>
      <c r="H30" s="43"/>
    </row>
    <row r="31" spans="1:16" ht="21" customHeight="1" x14ac:dyDescent="0.35">
      <c r="A31" s="58" t="s">
        <v>93</v>
      </c>
      <c r="B31" s="59"/>
      <c r="C31" s="59"/>
      <c r="D31" s="59"/>
      <c r="E31" s="59"/>
      <c r="F31" s="59"/>
      <c r="H31" s="43"/>
    </row>
    <row r="32" spans="1:16" ht="21" customHeight="1" x14ac:dyDescent="0.35">
      <c r="A32" s="61" t="s">
        <v>94</v>
      </c>
      <c r="B32" s="59"/>
      <c r="C32" s="59"/>
      <c r="D32" s="59"/>
      <c r="E32" s="59"/>
      <c r="F32" s="59"/>
      <c r="H32" s="43"/>
    </row>
    <row r="33" spans="1:8" ht="21" customHeight="1" x14ac:dyDescent="0.35">
      <c r="A33" s="61" t="str">
        <f>"▪ "&amp;Currency_symbol&amp;" "&amp;TEXT(ROUND(100*Currency_Converter,2),"#,##0")&amp;" for basic charges"</f>
        <v>▪ CHF 100 for basic charges</v>
      </c>
      <c r="B33" s="59"/>
      <c r="C33" s="59"/>
      <c r="D33" s="59"/>
      <c r="E33" s="59"/>
      <c r="F33" s="59"/>
      <c r="H33" s="43"/>
    </row>
    <row r="34" spans="1:8" ht="21" customHeight="1" x14ac:dyDescent="0.35">
      <c r="A34" s="61" t="str">
        <f>"▪ "&amp;Currency_symbol&amp;" "&amp;TEXT(ROUND(10*Currency_Converter,2),"#,##0.00")&amp;" per minute"</f>
        <v>▪ CHF 10.00 per minute</v>
      </c>
      <c r="B34" s="59"/>
      <c r="C34" s="59"/>
      <c r="D34" s="59"/>
      <c r="E34" s="59"/>
      <c r="F34" s="59"/>
      <c r="H34" s="43"/>
    </row>
    <row r="35" spans="1:8" ht="21" customHeight="1" x14ac:dyDescent="0.35">
      <c r="A35" s="61" t="str">
        <f>"Maximum "&amp;Currency_symbol&amp;" "&amp;TEXT(ROUND(400*Currency_Converter,2),"#,##0.00")&amp;" per call"</f>
        <v>Maximum CHF 400.00 per call</v>
      </c>
      <c r="B35" s="59"/>
      <c r="C35" s="59"/>
      <c r="D35" s="59"/>
      <c r="E35" s="59"/>
      <c r="F35" s="59"/>
      <c r="H35" s="43"/>
    </row>
    <row r="36" spans="1:8" ht="21" customHeight="1" x14ac:dyDescent="0.35">
      <c r="A36" s="60"/>
      <c r="B36" s="59"/>
      <c r="C36" s="59"/>
      <c r="D36" s="59"/>
      <c r="E36" s="59"/>
      <c r="F36" s="59"/>
      <c r="H36" s="43"/>
    </row>
    <row r="37" spans="1:8" ht="21" customHeight="1" x14ac:dyDescent="0.35">
      <c r="A37" s="58" t="s">
        <v>75</v>
      </c>
      <c r="B37" s="59"/>
      <c r="C37" s="59"/>
      <c r="D37" s="59"/>
      <c r="E37" s="59"/>
      <c r="F37" s="59"/>
      <c r="H37" s="43"/>
    </row>
    <row r="38" spans="1:8" ht="21" customHeight="1" x14ac:dyDescent="0.35">
      <c r="A38" s="60" t="s">
        <v>76</v>
      </c>
      <c r="B38" s="59"/>
      <c r="C38" s="59"/>
      <c r="D38" s="59"/>
      <c r="E38" s="59"/>
      <c r="F38" s="59"/>
      <c r="H38" s="43"/>
    </row>
    <row r="39" spans="1:8" ht="21" customHeight="1" x14ac:dyDescent="0.35">
      <c r="A39" s="60" t="s">
        <v>77</v>
      </c>
      <c r="B39" s="59"/>
      <c r="C39" s="59"/>
      <c r="D39" s="59"/>
      <c r="E39" s="59"/>
      <c r="F39" s="59"/>
      <c r="H39" s="43"/>
    </row>
    <row r="40" spans="1:8" ht="21" customHeight="1" x14ac:dyDescent="0.35">
      <c r="A40" s="60" t="s">
        <v>78</v>
      </c>
      <c r="B40" s="59"/>
      <c r="C40" s="59"/>
      <c r="D40" s="59"/>
      <c r="E40" s="59"/>
      <c r="F40" s="59"/>
      <c r="H40" s="43"/>
    </row>
    <row r="41" spans="1:8" ht="21" customHeight="1" x14ac:dyDescent="0.35">
      <c r="A41" s="60"/>
      <c r="B41" s="59"/>
      <c r="C41" s="59"/>
      <c r="D41" s="59"/>
      <c r="E41" s="59"/>
      <c r="F41" s="59"/>
      <c r="H41" s="43"/>
    </row>
    <row r="42" spans="1:8" ht="21" customHeight="1" x14ac:dyDescent="0.35">
      <c r="A42" s="58" t="s">
        <v>79</v>
      </c>
      <c r="B42" s="59"/>
      <c r="C42" s="59"/>
      <c r="D42" s="59"/>
      <c r="E42" s="59"/>
      <c r="F42" s="59"/>
      <c r="H42" s="43"/>
    </row>
    <row r="43" spans="1:8" ht="21" customHeight="1" x14ac:dyDescent="0.35">
      <c r="A43" s="60" t="s">
        <v>80</v>
      </c>
      <c r="B43" s="59"/>
      <c r="C43" s="59"/>
      <c r="D43" s="59"/>
      <c r="E43" s="59"/>
      <c r="F43" s="59"/>
      <c r="H43" s="43"/>
    </row>
    <row r="44" spans="1:8" ht="21" customHeight="1" x14ac:dyDescent="0.35">
      <c r="A44" s="60" t="s">
        <v>81</v>
      </c>
      <c r="B44" s="59"/>
      <c r="C44" s="59"/>
      <c r="D44" s="59"/>
      <c r="E44" s="59"/>
      <c r="F44" s="59"/>
      <c r="H44" s="43"/>
    </row>
    <row r="45" spans="1:8" ht="21" customHeight="1" x14ac:dyDescent="0.35">
      <c r="A45" s="60"/>
      <c r="B45" s="59"/>
      <c r="C45" s="59"/>
      <c r="D45" s="59"/>
      <c r="E45" s="59"/>
      <c r="F45" s="59"/>
      <c r="H45" s="43"/>
    </row>
    <row r="46" spans="1:8" ht="21" customHeight="1" x14ac:dyDescent="0.35">
      <c r="A46" s="58" t="s">
        <v>82</v>
      </c>
      <c r="B46" s="59"/>
      <c r="C46" s="59"/>
      <c r="D46" s="59"/>
      <c r="E46" s="62"/>
      <c r="F46" s="59"/>
      <c r="H46" s="43"/>
    </row>
    <row r="47" spans="1:8" ht="21" customHeight="1" x14ac:dyDescent="0.35">
      <c r="A47" s="60" t="s">
        <v>28</v>
      </c>
      <c r="B47" s="59"/>
      <c r="C47" s="59"/>
      <c r="D47" s="59"/>
      <c r="E47" s="59"/>
      <c r="F47" s="59"/>
      <c r="H47" s="43"/>
    </row>
    <row r="48" spans="1:8" ht="21" customHeight="1" x14ac:dyDescent="0.35">
      <c r="A48" s="60" t="s">
        <v>97</v>
      </c>
      <c r="B48" s="59"/>
      <c r="C48" s="59"/>
      <c r="D48" s="59"/>
      <c r="E48" s="59"/>
      <c r="F48" s="59"/>
      <c r="H48" s="43"/>
    </row>
    <row r="49" spans="1:8" ht="21" customHeight="1" x14ac:dyDescent="0.35">
      <c r="A49" s="61" t="str">
        <f>" When the per-minute charge exceeds "&amp;Currency_symbol&amp;" "&amp;TEXT(ROUND(5*Currency_Converter,2),"#,##0.00")&amp;", or the basic charge exceeds "&amp;Currency_symbol&amp;" "&amp;TEXT(ROUND(10*Currency_Converter,2),"#,##0.00")&amp;", the customer must confirm his/her acceptance of the service by a special signal."</f>
        <v xml:space="preserve"> When the per-minute charge exceeds CHF 5.00, or the basic charge exceeds CHF 10.00, the customer must confirm his/her acceptance of the service by a special signal.</v>
      </c>
      <c r="B49" s="59"/>
      <c r="C49" s="59"/>
      <c r="D49" s="59"/>
      <c r="E49" s="59"/>
      <c r="F49" s="59"/>
      <c r="H49" s="43"/>
    </row>
    <row r="50" spans="1:8" ht="21" customHeight="1" x14ac:dyDescent="0.35">
      <c r="A50" s="61" t="s">
        <v>96</v>
      </c>
      <c r="B50" s="59"/>
      <c r="C50" s="59"/>
      <c r="D50" s="59"/>
      <c r="E50" s="59"/>
      <c r="F50" s="59"/>
      <c r="H50" s="43"/>
    </row>
    <row r="51" spans="1:8" ht="21" customHeight="1" x14ac:dyDescent="0.35">
      <c r="A51" s="60" t="s">
        <v>95</v>
      </c>
      <c r="B51" s="59"/>
      <c r="C51" s="59"/>
      <c r="D51" s="59"/>
      <c r="E51" s="59"/>
      <c r="F51" s="59"/>
      <c r="H51" s="43"/>
    </row>
    <row r="52" spans="1:8" ht="21" customHeight="1" x14ac:dyDescent="0.35">
      <c r="A52" s="60"/>
      <c r="B52" s="59"/>
      <c r="C52" s="59"/>
      <c r="D52" s="59"/>
      <c r="E52" s="59"/>
      <c r="F52" s="59"/>
      <c r="H52" s="43"/>
    </row>
    <row r="53" spans="1:8" ht="21" customHeight="1" x14ac:dyDescent="0.35">
      <c r="A53" s="58" t="s">
        <v>29</v>
      </c>
      <c r="B53" s="59"/>
      <c r="C53" s="59"/>
      <c r="D53" s="59"/>
      <c r="E53" s="59"/>
      <c r="F53" s="59"/>
      <c r="H53" s="43"/>
    </row>
    <row r="54" spans="1:8" ht="21" customHeight="1" x14ac:dyDescent="0.35">
      <c r="A54" s="60" t="s">
        <v>83</v>
      </c>
      <c r="B54" s="59"/>
      <c r="C54" s="59"/>
      <c r="D54" s="59"/>
      <c r="E54" s="59"/>
      <c r="F54" s="59"/>
      <c r="H54" s="43"/>
    </row>
    <row r="55" spans="1:8" ht="21" customHeight="1" x14ac:dyDescent="0.35">
      <c r="A55" s="60" t="s">
        <v>84</v>
      </c>
      <c r="B55" s="59"/>
      <c r="C55" s="59"/>
      <c r="D55" s="59"/>
      <c r="E55" s="59"/>
      <c r="F55" s="59"/>
      <c r="H55" s="43"/>
    </row>
    <row r="56" spans="1:8" ht="21" customHeight="1" x14ac:dyDescent="0.35">
      <c r="A56" s="60" t="s">
        <v>30</v>
      </c>
      <c r="B56" s="59"/>
      <c r="C56" s="59"/>
      <c r="D56" s="59"/>
      <c r="E56" s="59"/>
      <c r="F56" s="59"/>
      <c r="H56" s="43"/>
    </row>
    <row r="57" spans="1:8" ht="21" customHeight="1" x14ac:dyDescent="0.35">
      <c r="A57" s="60"/>
      <c r="B57" s="59"/>
      <c r="C57" s="59"/>
      <c r="D57" s="59"/>
      <c r="E57" s="59"/>
      <c r="F57" s="59"/>
      <c r="H57" s="43"/>
    </row>
    <row r="58" spans="1:8" ht="21" customHeight="1" x14ac:dyDescent="0.35">
      <c r="A58" s="58" t="s">
        <v>85</v>
      </c>
      <c r="B58" s="59"/>
      <c r="C58" s="59"/>
      <c r="D58" s="59"/>
      <c r="E58" s="59"/>
      <c r="F58" s="59"/>
      <c r="H58" s="43"/>
    </row>
    <row r="59" spans="1:8" ht="21" customHeight="1" x14ac:dyDescent="0.35">
      <c r="A59" s="60" t="s">
        <v>86</v>
      </c>
      <c r="B59" s="59"/>
      <c r="C59" s="59"/>
      <c r="D59" s="59"/>
      <c r="E59" s="59"/>
      <c r="F59" s="59"/>
      <c r="H59" s="43"/>
    </row>
    <row r="60" spans="1:8" ht="21" customHeight="1" x14ac:dyDescent="0.35">
      <c r="A60" s="60" t="s">
        <v>87</v>
      </c>
      <c r="B60" s="59"/>
      <c r="C60" s="59"/>
      <c r="D60" s="59"/>
      <c r="E60" s="59"/>
      <c r="F60" s="59"/>
      <c r="H60" s="43"/>
    </row>
    <row r="61" spans="1:8" ht="21" customHeight="1" x14ac:dyDescent="0.35">
      <c r="A61" s="60" t="s">
        <v>88</v>
      </c>
      <c r="B61" s="59"/>
      <c r="C61" s="59"/>
      <c r="D61" s="59"/>
      <c r="E61" s="59"/>
      <c r="F61" s="59"/>
      <c r="H61" s="43"/>
    </row>
    <row r="62" spans="1:8" ht="21" customHeight="1" x14ac:dyDescent="0.35">
      <c r="A62" s="63"/>
      <c r="B62" s="64"/>
      <c r="C62" s="64"/>
      <c r="D62" s="64"/>
      <c r="E62" s="64"/>
      <c r="F62" s="64"/>
      <c r="G62" s="44"/>
      <c r="H62" s="45"/>
    </row>
    <row r="71" spans="1:5" ht="21" customHeight="1" x14ac:dyDescent="0.35">
      <c r="A71" s="32"/>
      <c r="B71" s="33"/>
      <c r="C71" s="33"/>
      <c r="D71" s="33"/>
      <c r="E71" s="34"/>
    </row>
    <row r="72" spans="1:5" ht="21" customHeight="1" x14ac:dyDescent="0.45">
      <c r="A72" s="35" t="s">
        <v>89</v>
      </c>
      <c r="B72" s="36"/>
      <c r="C72" s="36"/>
      <c r="D72" s="36"/>
      <c r="E72" s="37"/>
    </row>
    <row r="73" spans="1:5" ht="21" customHeight="1" x14ac:dyDescent="0.45">
      <c r="A73" s="35"/>
      <c r="B73" s="36"/>
      <c r="C73" s="36"/>
      <c r="D73" s="36"/>
      <c r="E73" s="37"/>
    </row>
    <row r="74" spans="1:5" ht="21" customHeight="1" x14ac:dyDescent="0.45">
      <c r="A74" s="35"/>
      <c r="B74" s="36"/>
      <c r="C74" s="36"/>
      <c r="D74" s="36"/>
      <c r="E74" s="37"/>
    </row>
    <row r="75" spans="1:5" ht="21" customHeight="1" x14ac:dyDescent="0.45">
      <c r="A75" s="35" t="s">
        <v>90</v>
      </c>
      <c r="B75" s="36"/>
      <c r="C75" s="36"/>
      <c r="D75" s="36"/>
      <c r="E75" s="37"/>
    </row>
    <row r="76" spans="1:5" ht="21" customHeight="1" x14ac:dyDescent="0.45">
      <c r="A76" s="35"/>
      <c r="B76" s="36"/>
      <c r="C76" s="36"/>
      <c r="D76" s="36"/>
      <c r="E76" s="37"/>
    </row>
    <row r="77" spans="1:5" ht="21" customHeight="1" x14ac:dyDescent="0.45">
      <c r="A77" s="35"/>
      <c r="B77" s="36"/>
      <c r="C77" s="36"/>
      <c r="D77" s="36"/>
      <c r="E77" s="37"/>
    </row>
    <row r="78" spans="1:5" ht="21" customHeight="1" x14ac:dyDescent="0.45">
      <c r="A78" s="35" t="s">
        <v>91</v>
      </c>
      <c r="B78" s="36"/>
      <c r="C78" s="36"/>
      <c r="D78" s="36"/>
      <c r="E78" s="37"/>
    </row>
    <row r="79" spans="1:5" ht="21" customHeight="1" x14ac:dyDescent="0.5">
      <c r="A79" s="38"/>
      <c r="B79" s="39"/>
      <c r="C79" s="39"/>
      <c r="D79" s="39"/>
      <c r="E79" s="40"/>
    </row>
  </sheetData>
  <sheetProtection algorithmName="SHA-512" hashValue="nDK+rfUYl4hWIw+EugaRDzVkBghnq1dE1cfKdyLmBrsRA0dhMjU5reFj5veJuLeZVbroIEVKaIj60Zjp7Apa/g==" saltValue="mcdfXfVKSTDiHhXzZqdBdg==" spinCount="100000" sheet="1" objects="1" scenarios="1"/>
  <mergeCells count="6">
    <mergeCell ref="B2:C2"/>
    <mergeCell ref="K13:P13"/>
    <mergeCell ref="K22:P22"/>
    <mergeCell ref="A5:F5"/>
    <mergeCell ref="A13:F13"/>
    <mergeCell ref="A22:F22"/>
  </mergeCells>
  <dataValidations count="1">
    <dataValidation type="list" allowBlank="1" showInputMessage="1" showErrorMessage="1" sqref="B2:C2" xr:uid="{00000000-0002-0000-0000-000000000000}">
      <formula1>Currency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VR123"/>
  <sheetViews>
    <sheetView showGridLines="0" showRowColHeaders="0" zoomScale="75" zoomScaleNormal="75" zoomScaleSheetLayoutView="100" workbookViewId="0">
      <pane ySplit="7" topLeftCell="A8" activePane="bottomLeft" state="frozen"/>
      <selection pane="bottomLeft"/>
    </sheetView>
  </sheetViews>
  <sheetFormatPr defaultColWidth="0" defaultRowHeight="12.5" x14ac:dyDescent="0.25"/>
  <cols>
    <col min="1" max="1" width="15.54296875" style="7" customWidth="1"/>
    <col min="2" max="2" width="16.26953125" style="7" customWidth="1"/>
    <col min="3" max="3" width="16.54296875" style="7" customWidth="1"/>
    <col min="4" max="4" width="17.26953125" style="7" bestFit="1" customWidth="1"/>
    <col min="5" max="5" width="16" style="7" customWidth="1"/>
    <col min="6" max="6" width="15.453125" style="7" customWidth="1"/>
    <col min="7" max="7" width="14.54296875" style="7" customWidth="1"/>
    <col min="8" max="8" width="17.26953125" style="7" customWidth="1"/>
    <col min="9" max="22" width="0" style="7" hidden="1" customWidth="1"/>
    <col min="23" max="256" width="11.453125" style="7" hidden="1"/>
    <col min="257" max="257" width="3.453125" style="7" hidden="1"/>
    <col min="258" max="258" width="7.7265625" style="7" hidden="1"/>
    <col min="259" max="259" width="6.54296875" style="7" hidden="1"/>
    <col min="260" max="260" width="9" style="7" hidden="1"/>
    <col min="261" max="263" width="9.54296875" style="7" hidden="1"/>
    <col min="264" max="264" width="11.453125" style="7" hidden="1"/>
    <col min="265" max="265" width="5.81640625" style="7" hidden="1"/>
    <col min="266" max="266" width="31.54296875" style="7" hidden="1"/>
    <col min="267" max="512" width="11.453125" style="7" hidden="1"/>
    <col min="513" max="513" width="3.453125" style="7" hidden="1"/>
    <col min="514" max="514" width="7.7265625" style="7" hidden="1"/>
    <col min="515" max="515" width="6.54296875" style="7" hidden="1"/>
    <col min="516" max="516" width="9" style="7" hidden="1"/>
    <col min="517" max="519" width="9.54296875" style="7" hidden="1"/>
    <col min="520" max="520" width="11.453125" style="7" hidden="1"/>
    <col min="521" max="521" width="5.81640625" style="7" hidden="1"/>
    <col min="522" max="522" width="31.54296875" style="7" hidden="1"/>
    <col min="523" max="768" width="11.453125" style="7" hidden="1"/>
    <col min="769" max="769" width="3.453125" style="7" hidden="1"/>
    <col min="770" max="770" width="7.7265625" style="7" hidden="1"/>
    <col min="771" max="771" width="6.54296875" style="7" hidden="1"/>
    <col min="772" max="772" width="9" style="7" hidden="1"/>
    <col min="773" max="775" width="9.54296875" style="7" hidden="1"/>
    <col min="776" max="776" width="11.453125" style="7" hidden="1"/>
    <col min="777" max="777" width="5.81640625" style="7" hidden="1"/>
    <col min="778" max="778" width="31.54296875" style="7" hidden="1"/>
    <col min="779" max="1024" width="11.453125" style="7" hidden="1"/>
    <col min="1025" max="1025" width="3.453125" style="7" hidden="1"/>
    <col min="1026" max="1026" width="7.7265625" style="7" hidden="1"/>
    <col min="1027" max="1027" width="6.54296875" style="7" hidden="1"/>
    <col min="1028" max="1028" width="9" style="7" hidden="1"/>
    <col min="1029" max="1031" width="9.54296875" style="7" hidden="1"/>
    <col min="1032" max="1032" width="11.453125" style="7" hidden="1"/>
    <col min="1033" max="1033" width="5.81640625" style="7" hidden="1"/>
    <col min="1034" max="1034" width="31.54296875" style="7" hidden="1"/>
    <col min="1035" max="1280" width="11.453125" style="7" hidden="1"/>
    <col min="1281" max="1281" width="3.453125" style="7" hidden="1"/>
    <col min="1282" max="1282" width="7.7265625" style="7" hidden="1"/>
    <col min="1283" max="1283" width="6.54296875" style="7" hidden="1"/>
    <col min="1284" max="1284" width="9" style="7" hidden="1"/>
    <col min="1285" max="1287" width="9.54296875" style="7" hidden="1"/>
    <col min="1288" max="1288" width="11.453125" style="7" hidden="1"/>
    <col min="1289" max="1289" width="5.81640625" style="7" hidden="1"/>
    <col min="1290" max="1290" width="31.54296875" style="7" hidden="1"/>
    <col min="1291" max="1536" width="11.453125" style="7" hidden="1"/>
    <col min="1537" max="1537" width="3.453125" style="7" hidden="1"/>
    <col min="1538" max="1538" width="7.7265625" style="7" hidden="1"/>
    <col min="1539" max="1539" width="6.54296875" style="7" hidden="1"/>
    <col min="1540" max="1540" width="9" style="7" hidden="1"/>
    <col min="1541" max="1543" width="9.54296875" style="7" hidden="1"/>
    <col min="1544" max="1544" width="11.453125" style="7" hidden="1"/>
    <col min="1545" max="1545" width="5.81640625" style="7" hidden="1"/>
    <col min="1546" max="1546" width="31.54296875" style="7" hidden="1"/>
    <col min="1547" max="1792" width="11.453125" style="7" hidden="1"/>
    <col min="1793" max="1793" width="3.453125" style="7" hidden="1"/>
    <col min="1794" max="1794" width="7.7265625" style="7" hidden="1"/>
    <col min="1795" max="1795" width="6.54296875" style="7" hidden="1"/>
    <col min="1796" max="1796" width="9" style="7" hidden="1"/>
    <col min="1797" max="1799" width="9.54296875" style="7" hidden="1"/>
    <col min="1800" max="1800" width="11.453125" style="7" hidden="1"/>
    <col min="1801" max="1801" width="5.81640625" style="7" hidden="1"/>
    <col min="1802" max="1802" width="31.54296875" style="7" hidden="1"/>
    <col min="1803" max="2048" width="11.453125" style="7" hidden="1"/>
    <col min="2049" max="2049" width="3.453125" style="7" hidden="1"/>
    <col min="2050" max="2050" width="7.7265625" style="7" hidden="1"/>
    <col min="2051" max="2051" width="6.54296875" style="7" hidden="1"/>
    <col min="2052" max="2052" width="9" style="7" hidden="1"/>
    <col min="2053" max="2055" width="9.54296875" style="7" hidden="1"/>
    <col min="2056" max="2056" width="11.453125" style="7" hidden="1"/>
    <col min="2057" max="2057" width="5.81640625" style="7" hidden="1"/>
    <col min="2058" max="2058" width="31.54296875" style="7" hidden="1"/>
    <col min="2059" max="2304" width="11.453125" style="7" hidden="1"/>
    <col min="2305" max="2305" width="3.453125" style="7" hidden="1"/>
    <col min="2306" max="2306" width="7.7265625" style="7" hidden="1"/>
    <col min="2307" max="2307" width="6.54296875" style="7" hidden="1"/>
    <col min="2308" max="2308" width="9" style="7" hidden="1"/>
    <col min="2309" max="2311" width="9.54296875" style="7" hidden="1"/>
    <col min="2312" max="2312" width="11.453125" style="7" hidden="1"/>
    <col min="2313" max="2313" width="5.81640625" style="7" hidden="1"/>
    <col min="2314" max="2314" width="31.54296875" style="7" hidden="1"/>
    <col min="2315" max="2560" width="11.453125" style="7" hidden="1"/>
    <col min="2561" max="2561" width="3.453125" style="7" hidden="1"/>
    <col min="2562" max="2562" width="7.7265625" style="7" hidden="1"/>
    <col min="2563" max="2563" width="6.54296875" style="7" hidden="1"/>
    <col min="2564" max="2564" width="9" style="7" hidden="1"/>
    <col min="2565" max="2567" width="9.54296875" style="7" hidden="1"/>
    <col min="2568" max="2568" width="11.453125" style="7" hidden="1"/>
    <col min="2569" max="2569" width="5.81640625" style="7" hidden="1"/>
    <col min="2570" max="2570" width="31.54296875" style="7" hidden="1"/>
    <col min="2571" max="2816" width="11.453125" style="7" hidden="1"/>
    <col min="2817" max="2817" width="3.453125" style="7" hidden="1"/>
    <col min="2818" max="2818" width="7.7265625" style="7" hidden="1"/>
    <col min="2819" max="2819" width="6.54296875" style="7" hidden="1"/>
    <col min="2820" max="2820" width="9" style="7" hidden="1"/>
    <col min="2821" max="2823" width="9.54296875" style="7" hidden="1"/>
    <col min="2824" max="2824" width="11.453125" style="7" hidden="1"/>
    <col min="2825" max="2825" width="5.81640625" style="7" hidden="1"/>
    <col min="2826" max="2826" width="31.54296875" style="7" hidden="1"/>
    <col min="2827" max="3072" width="11.453125" style="7" hidden="1"/>
    <col min="3073" max="3073" width="3.453125" style="7" hidden="1"/>
    <col min="3074" max="3074" width="7.7265625" style="7" hidden="1"/>
    <col min="3075" max="3075" width="6.54296875" style="7" hidden="1"/>
    <col min="3076" max="3076" width="9" style="7" hidden="1"/>
    <col min="3077" max="3079" width="9.54296875" style="7" hidden="1"/>
    <col min="3080" max="3080" width="11.453125" style="7" hidden="1"/>
    <col min="3081" max="3081" width="5.81640625" style="7" hidden="1"/>
    <col min="3082" max="3082" width="31.54296875" style="7" hidden="1"/>
    <col min="3083" max="3328" width="11.453125" style="7" hidden="1"/>
    <col min="3329" max="3329" width="3.453125" style="7" hidden="1"/>
    <col min="3330" max="3330" width="7.7265625" style="7" hidden="1"/>
    <col min="3331" max="3331" width="6.54296875" style="7" hidden="1"/>
    <col min="3332" max="3332" width="9" style="7" hidden="1"/>
    <col min="3333" max="3335" width="9.54296875" style="7" hidden="1"/>
    <col min="3336" max="3336" width="11.453125" style="7" hidden="1"/>
    <col min="3337" max="3337" width="5.81640625" style="7" hidden="1"/>
    <col min="3338" max="3338" width="31.54296875" style="7" hidden="1"/>
    <col min="3339" max="3584" width="11.453125" style="7" hidden="1"/>
    <col min="3585" max="3585" width="3.453125" style="7" hidden="1"/>
    <col min="3586" max="3586" width="7.7265625" style="7" hidden="1"/>
    <col min="3587" max="3587" width="6.54296875" style="7" hidden="1"/>
    <col min="3588" max="3588" width="9" style="7" hidden="1"/>
    <col min="3589" max="3591" width="9.54296875" style="7" hidden="1"/>
    <col min="3592" max="3592" width="11.453125" style="7" hidden="1"/>
    <col min="3593" max="3593" width="5.81640625" style="7" hidden="1"/>
    <col min="3594" max="3594" width="31.54296875" style="7" hidden="1"/>
    <col min="3595" max="3840" width="11.453125" style="7" hidden="1"/>
    <col min="3841" max="3841" width="3.453125" style="7" hidden="1"/>
    <col min="3842" max="3842" width="7.7265625" style="7" hidden="1"/>
    <col min="3843" max="3843" width="6.54296875" style="7" hidden="1"/>
    <col min="3844" max="3844" width="9" style="7" hidden="1"/>
    <col min="3845" max="3847" width="9.54296875" style="7" hidden="1"/>
    <col min="3848" max="3848" width="11.453125" style="7" hidden="1"/>
    <col min="3849" max="3849" width="5.81640625" style="7" hidden="1"/>
    <col min="3850" max="3850" width="31.54296875" style="7" hidden="1"/>
    <col min="3851" max="4096" width="11.453125" style="7" hidden="1"/>
    <col min="4097" max="4097" width="3.453125" style="7" hidden="1"/>
    <col min="4098" max="4098" width="7.7265625" style="7" hidden="1"/>
    <col min="4099" max="4099" width="6.54296875" style="7" hidden="1"/>
    <col min="4100" max="4100" width="9" style="7" hidden="1"/>
    <col min="4101" max="4103" width="9.54296875" style="7" hidden="1"/>
    <col min="4104" max="4104" width="11.453125" style="7" hidden="1"/>
    <col min="4105" max="4105" width="5.81640625" style="7" hidden="1"/>
    <col min="4106" max="4106" width="31.54296875" style="7" hidden="1"/>
    <col min="4107" max="4352" width="11.453125" style="7" hidden="1"/>
    <col min="4353" max="4353" width="3.453125" style="7" hidden="1"/>
    <col min="4354" max="4354" width="7.7265625" style="7" hidden="1"/>
    <col min="4355" max="4355" width="6.54296875" style="7" hidden="1"/>
    <col min="4356" max="4356" width="9" style="7" hidden="1"/>
    <col min="4357" max="4359" width="9.54296875" style="7" hidden="1"/>
    <col min="4360" max="4360" width="11.453125" style="7" hidden="1"/>
    <col min="4361" max="4361" width="5.81640625" style="7" hidden="1"/>
    <col min="4362" max="4362" width="31.54296875" style="7" hidden="1"/>
    <col min="4363" max="4608" width="11.453125" style="7" hidden="1"/>
    <col min="4609" max="4609" width="3.453125" style="7" hidden="1"/>
    <col min="4610" max="4610" width="7.7265625" style="7" hidden="1"/>
    <col min="4611" max="4611" width="6.54296875" style="7" hidden="1"/>
    <col min="4612" max="4612" width="9" style="7" hidden="1"/>
    <col min="4613" max="4615" width="9.54296875" style="7" hidden="1"/>
    <col min="4616" max="4616" width="11.453125" style="7" hidden="1"/>
    <col min="4617" max="4617" width="5.81640625" style="7" hidden="1"/>
    <col min="4618" max="4618" width="31.54296875" style="7" hidden="1"/>
    <col min="4619" max="4864" width="11.453125" style="7" hidden="1"/>
    <col min="4865" max="4865" width="3.453125" style="7" hidden="1"/>
    <col min="4866" max="4866" width="7.7265625" style="7" hidden="1"/>
    <col min="4867" max="4867" width="6.54296875" style="7" hidden="1"/>
    <col min="4868" max="4868" width="9" style="7" hidden="1"/>
    <col min="4869" max="4871" width="9.54296875" style="7" hidden="1"/>
    <col min="4872" max="4872" width="11.453125" style="7" hidden="1"/>
    <col min="4873" max="4873" width="5.81640625" style="7" hidden="1"/>
    <col min="4874" max="4874" width="31.54296875" style="7" hidden="1"/>
    <col min="4875" max="5120" width="11.453125" style="7" hidden="1"/>
    <col min="5121" max="5121" width="3.453125" style="7" hidden="1"/>
    <col min="5122" max="5122" width="7.7265625" style="7" hidden="1"/>
    <col min="5123" max="5123" width="6.54296875" style="7" hidden="1"/>
    <col min="5124" max="5124" width="9" style="7" hidden="1"/>
    <col min="5125" max="5127" width="9.54296875" style="7" hidden="1"/>
    <col min="5128" max="5128" width="11.453125" style="7" hidden="1"/>
    <col min="5129" max="5129" width="5.81640625" style="7" hidden="1"/>
    <col min="5130" max="5130" width="31.54296875" style="7" hidden="1"/>
    <col min="5131" max="5376" width="11.453125" style="7" hidden="1"/>
    <col min="5377" max="5377" width="3.453125" style="7" hidden="1"/>
    <col min="5378" max="5378" width="7.7265625" style="7" hidden="1"/>
    <col min="5379" max="5379" width="6.54296875" style="7" hidden="1"/>
    <col min="5380" max="5380" width="9" style="7" hidden="1"/>
    <col min="5381" max="5383" width="9.54296875" style="7" hidden="1"/>
    <col min="5384" max="5384" width="11.453125" style="7" hidden="1"/>
    <col min="5385" max="5385" width="5.81640625" style="7" hidden="1"/>
    <col min="5386" max="5386" width="31.54296875" style="7" hidden="1"/>
    <col min="5387" max="5632" width="11.453125" style="7" hidden="1"/>
    <col min="5633" max="5633" width="3.453125" style="7" hidden="1"/>
    <col min="5634" max="5634" width="7.7265625" style="7" hidden="1"/>
    <col min="5635" max="5635" width="6.54296875" style="7" hidden="1"/>
    <col min="5636" max="5636" width="9" style="7" hidden="1"/>
    <col min="5637" max="5639" width="9.54296875" style="7" hidden="1"/>
    <col min="5640" max="5640" width="11.453125" style="7" hidden="1"/>
    <col min="5641" max="5641" width="5.81640625" style="7" hidden="1"/>
    <col min="5642" max="5642" width="31.54296875" style="7" hidden="1"/>
    <col min="5643" max="5888" width="11.453125" style="7" hidden="1"/>
    <col min="5889" max="5889" width="3.453125" style="7" hidden="1"/>
    <col min="5890" max="5890" width="7.7265625" style="7" hidden="1"/>
    <col min="5891" max="5891" width="6.54296875" style="7" hidden="1"/>
    <col min="5892" max="5892" width="9" style="7" hidden="1"/>
    <col min="5893" max="5895" width="9.54296875" style="7" hidden="1"/>
    <col min="5896" max="5896" width="11.453125" style="7" hidden="1"/>
    <col min="5897" max="5897" width="5.81640625" style="7" hidden="1"/>
    <col min="5898" max="5898" width="31.54296875" style="7" hidden="1"/>
    <col min="5899" max="6144" width="11.453125" style="7" hidden="1"/>
    <col min="6145" max="6145" width="3.453125" style="7" hidden="1"/>
    <col min="6146" max="6146" width="7.7265625" style="7" hidden="1"/>
    <col min="6147" max="6147" width="6.54296875" style="7" hidden="1"/>
    <col min="6148" max="6148" width="9" style="7" hidden="1"/>
    <col min="6149" max="6151" width="9.54296875" style="7" hidden="1"/>
    <col min="6152" max="6152" width="11.453125" style="7" hidden="1"/>
    <col min="6153" max="6153" width="5.81640625" style="7" hidden="1"/>
    <col min="6154" max="6154" width="31.54296875" style="7" hidden="1"/>
    <col min="6155" max="6400" width="11.453125" style="7" hidden="1"/>
    <col min="6401" max="6401" width="3.453125" style="7" hidden="1"/>
    <col min="6402" max="6402" width="7.7265625" style="7" hidden="1"/>
    <col min="6403" max="6403" width="6.54296875" style="7" hidden="1"/>
    <col min="6404" max="6404" width="9" style="7" hidden="1"/>
    <col min="6405" max="6407" width="9.54296875" style="7" hidden="1"/>
    <col min="6408" max="6408" width="11.453125" style="7" hidden="1"/>
    <col min="6409" max="6409" width="5.81640625" style="7" hidden="1"/>
    <col min="6410" max="6410" width="31.54296875" style="7" hidden="1"/>
    <col min="6411" max="6656" width="11.453125" style="7" hidden="1"/>
    <col min="6657" max="6657" width="3.453125" style="7" hidden="1"/>
    <col min="6658" max="6658" width="7.7265625" style="7" hidden="1"/>
    <col min="6659" max="6659" width="6.54296875" style="7" hidden="1"/>
    <col min="6660" max="6660" width="9" style="7" hidden="1"/>
    <col min="6661" max="6663" width="9.54296875" style="7" hidden="1"/>
    <col min="6664" max="6664" width="11.453125" style="7" hidden="1"/>
    <col min="6665" max="6665" width="5.81640625" style="7" hidden="1"/>
    <col min="6666" max="6666" width="31.54296875" style="7" hidden="1"/>
    <col min="6667" max="6912" width="11.453125" style="7" hidden="1"/>
    <col min="6913" max="6913" width="3.453125" style="7" hidden="1"/>
    <col min="6914" max="6914" width="7.7265625" style="7" hidden="1"/>
    <col min="6915" max="6915" width="6.54296875" style="7" hidden="1"/>
    <col min="6916" max="6916" width="9" style="7" hidden="1"/>
    <col min="6917" max="6919" width="9.54296875" style="7" hidden="1"/>
    <col min="6920" max="6920" width="11.453125" style="7" hidden="1"/>
    <col min="6921" max="6921" width="5.81640625" style="7" hidden="1"/>
    <col min="6922" max="6922" width="31.54296875" style="7" hidden="1"/>
    <col min="6923" max="7168" width="11.453125" style="7" hidden="1"/>
    <col min="7169" max="7169" width="3.453125" style="7" hidden="1"/>
    <col min="7170" max="7170" width="7.7265625" style="7" hidden="1"/>
    <col min="7171" max="7171" width="6.54296875" style="7" hidden="1"/>
    <col min="7172" max="7172" width="9" style="7" hidden="1"/>
    <col min="7173" max="7175" width="9.54296875" style="7" hidden="1"/>
    <col min="7176" max="7176" width="11.453125" style="7" hidden="1"/>
    <col min="7177" max="7177" width="5.81640625" style="7" hidden="1"/>
    <col min="7178" max="7178" width="31.54296875" style="7" hidden="1"/>
    <col min="7179" max="7424" width="11.453125" style="7" hidden="1"/>
    <col min="7425" max="7425" width="3.453125" style="7" hidden="1"/>
    <col min="7426" max="7426" width="7.7265625" style="7" hidden="1"/>
    <col min="7427" max="7427" width="6.54296875" style="7" hidden="1"/>
    <col min="7428" max="7428" width="9" style="7" hidden="1"/>
    <col min="7429" max="7431" width="9.54296875" style="7" hidden="1"/>
    <col min="7432" max="7432" width="11.453125" style="7" hidden="1"/>
    <col min="7433" max="7433" width="5.81640625" style="7" hidden="1"/>
    <col min="7434" max="7434" width="31.54296875" style="7" hidden="1"/>
    <col min="7435" max="7680" width="11.453125" style="7" hidden="1"/>
    <col min="7681" max="7681" width="3.453125" style="7" hidden="1"/>
    <col min="7682" max="7682" width="7.7265625" style="7" hidden="1"/>
    <col min="7683" max="7683" width="6.54296875" style="7" hidden="1"/>
    <col min="7684" max="7684" width="9" style="7" hidden="1"/>
    <col min="7685" max="7687" width="9.54296875" style="7" hidden="1"/>
    <col min="7688" max="7688" width="11.453125" style="7" hidden="1"/>
    <col min="7689" max="7689" width="5.81640625" style="7" hidden="1"/>
    <col min="7690" max="7690" width="31.54296875" style="7" hidden="1"/>
    <col min="7691" max="7936" width="11.453125" style="7" hidden="1"/>
    <col min="7937" max="7937" width="3.453125" style="7" hidden="1"/>
    <col min="7938" max="7938" width="7.7265625" style="7" hidden="1"/>
    <col min="7939" max="7939" width="6.54296875" style="7" hidden="1"/>
    <col min="7940" max="7940" width="9" style="7" hidden="1"/>
    <col min="7941" max="7943" width="9.54296875" style="7" hidden="1"/>
    <col min="7944" max="7944" width="11.453125" style="7" hidden="1"/>
    <col min="7945" max="7945" width="5.81640625" style="7" hidden="1"/>
    <col min="7946" max="7946" width="31.54296875" style="7" hidden="1"/>
    <col min="7947" max="8192" width="11.453125" style="7" hidden="1"/>
    <col min="8193" max="8193" width="3.453125" style="7" hidden="1"/>
    <col min="8194" max="8194" width="7.7265625" style="7" hidden="1"/>
    <col min="8195" max="8195" width="6.54296875" style="7" hidden="1"/>
    <col min="8196" max="8196" width="9" style="7" hidden="1"/>
    <col min="8197" max="8199" width="9.54296875" style="7" hidden="1"/>
    <col min="8200" max="8200" width="11.453125" style="7" hidden="1"/>
    <col min="8201" max="8201" width="5.81640625" style="7" hidden="1"/>
    <col min="8202" max="8202" width="31.54296875" style="7" hidden="1"/>
    <col min="8203" max="8448" width="11.453125" style="7" hidden="1"/>
    <col min="8449" max="8449" width="3.453125" style="7" hidden="1"/>
    <col min="8450" max="8450" width="7.7265625" style="7" hidden="1"/>
    <col min="8451" max="8451" width="6.54296875" style="7" hidden="1"/>
    <col min="8452" max="8452" width="9" style="7" hidden="1"/>
    <col min="8453" max="8455" width="9.54296875" style="7" hidden="1"/>
    <col min="8456" max="8456" width="11.453125" style="7" hidden="1"/>
    <col min="8457" max="8457" width="5.81640625" style="7" hidden="1"/>
    <col min="8458" max="8458" width="31.54296875" style="7" hidden="1"/>
    <col min="8459" max="8704" width="11.453125" style="7" hidden="1"/>
    <col min="8705" max="8705" width="3.453125" style="7" hidden="1"/>
    <col min="8706" max="8706" width="7.7265625" style="7" hidden="1"/>
    <col min="8707" max="8707" width="6.54296875" style="7" hidden="1"/>
    <col min="8708" max="8708" width="9" style="7" hidden="1"/>
    <col min="8709" max="8711" width="9.54296875" style="7" hidden="1"/>
    <col min="8712" max="8712" width="11.453125" style="7" hidden="1"/>
    <col min="8713" max="8713" width="5.81640625" style="7" hidden="1"/>
    <col min="8714" max="8714" width="31.54296875" style="7" hidden="1"/>
    <col min="8715" max="8960" width="11.453125" style="7" hidden="1"/>
    <col min="8961" max="8961" width="3.453125" style="7" hidden="1"/>
    <col min="8962" max="8962" width="7.7265625" style="7" hidden="1"/>
    <col min="8963" max="8963" width="6.54296875" style="7" hidden="1"/>
    <col min="8964" max="8964" width="9" style="7" hidden="1"/>
    <col min="8965" max="8967" width="9.54296875" style="7" hidden="1"/>
    <col min="8968" max="8968" width="11.453125" style="7" hidden="1"/>
    <col min="8969" max="8969" width="5.81640625" style="7" hidden="1"/>
    <col min="8970" max="8970" width="31.54296875" style="7" hidden="1"/>
    <col min="8971" max="9216" width="11.453125" style="7" hidden="1"/>
    <col min="9217" max="9217" width="3.453125" style="7" hidden="1"/>
    <col min="9218" max="9218" width="7.7265625" style="7" hidden="1"/>
    <col min="9219" max="9219" width="6.54296875" style="7" hidden="1"/>
    <col min="9220" max="9220" width="9" style="7" hidden="1"/>
    <col min="9221" max="9223" width="9.54296875" style="7" hidden="1"/>
    <col min="9224" max="9224" width="11.453125" style="7" hidden="1"/>
    <col min="9225" max="9225" width="5.81640625" style="7" hidden="1"/>
    <col min="9226" max="9226" width="31.54296875" style="7" hidden="1"/>
    <col min="9227" max="9472" width="11.453125" style="7" hidden="1"/>
    <col min="9473" max="9473" width="3.453125" style="7" hidden="1"/>
    <col min="9474" max="9474" width="7.7265625" style="7" hidden="1"/>
    <col min="9475" max="9475" width="6.54296875" style="7" hidden="1"/>
    <col min="9476" max="9476" width="9" style="7" hidden="1"/>
    <col min="9477" max="9479" width="9.54296875" style="7" hidden="1"/>
    <col min="9480" max="9480" width="11.453125" style="7" hidden="1"/>
    <col min="9481" max="9481" width="5.81640625" style="7" hidden="1"/>
    <col min="9482" max="9482" width="31.54296875" style="7" hidden="1"/>
    <col min="9483" max="9728" width="11.453125" style="7" hidden="1"/>
    <col min="9729" max="9729" width="3.453125" style="7" hidden="1"/>
    <col min="9730" max="9730" width="7.7265625" style="7" hidden="1"/>
    <col min="9731" max="9731" width="6.54296875" style="7" hidden="1"/>
    <col min="9732" max="9732" width="9" style="7" hidden="1"/>
    <col min="9733" max="9735" width="9.54296875" style="7" hidden="1"/>
    <col min="9736" max="9736" width="11.453125" style="7" hidden="1"/>
    <col min="9737" max="9737" width="5.81640625" style="7" hidden="1"/>
    <col min="9738" max="9738" width="31.54296875" style="7" hidden="1"/>
    <col min="9739" max="9984" width="11.453125" style="7" hidden="1"/>
    <col min="9985" max="9985" width="3.453125" style="7" hidden="1"/>
    <col min="9986" max="9986" width="7.7265625" style="7" hidden="1"/>
    <col min="9987" max="9987" width="6.54296875" style="7" hidden="1"/>
    <col min="9988" max="9988" width="9" style="7" hidden="1"/>
    <col min="9989" max="9991" width="9.54296875" style="7" hidden="1"/>
    <col min="9992" max="9992" width="11.453125" style="7" hidden="1"/>
    <col min="9993" max="9993" width="5.81640625" style="7" hidden="1"/>
    <col min="9994" max="9994" width="31.54296875" style="7" hidden="1"/>
    <col min="9995" max="10240" width="11.453125" style="7" hidden="1"/>
    <col min="10241" max="10241" width="3.453125" style="7" hidden="1"/>
    <col min="10242" max="10242" width="7.7265625" style="7" hidden="1"/>
    <col min="10243" max="10243" width="6.54296875" style="7" hidden="1"/>
    <col min="10244" max="10244" width="9" style="7" hidden="1"/>
    <col min="10245" max="10247" width="9.54296875" style="7" hidden="1"/>
    <col min="10248" max="10248" width="11.453125" style="7" hidden="1"/>
    <col min="10249" max="10249" width="5.81640625" style="7" hidden="1"/>
    <col min="10250" max="10250" width="31.54296875" style="7" hidden="1"/>
    <col min="10251" max="10496" width="11.453125" style="7" hidden="1"/>
    <col min="10497" max="10497" width="3.453125" style="7" hidden="1"/>
    <col min="10498" max="10498" width="7.7265625" style="7" hidden="1"/>
    <col min="10499" max="10499" width="6.54296875" style="7" hidden="1"/>
    <col min="10500" max="10500" width="9" style="7" hidden="1"/>
    <col min="10501" max="10503" width="9.54296875" style="7" hidden="1"/>
    <col min="10504" max="10504" width="11.453125" style="7" hidden="1"/>
    <col min="10505" max="10505" width="5.81640625" style="7" hidden="1"/>
    <col min="10506" max="10506" width="31.54296875" style="7" hidden="1"/>
    <col min="10507" max="10752" width="11.453125" style="7" hidden="1"/>
    <col min="10753" max="10753" width="3.453125" style="7" hidden="1"/>
    <col min="10754" max="10754" width="7.7265625" style="7" hidden="1"/>
    <col min="10755" max="10755" width="6.54296875" style="7" hidden="1"/>
    <col min="10756" max="10756" width="9" style="7" hidden="1"/>
    <col min="10757" max="10759" width="9.54296875" style="7" hidden="1"/>
    <col min="10760" max="10760" width="11.453125" style="7" hidden="1"/>
    <col min="10761" max="10761" width="5.81640625" style="7" hidden="1"/>
    <col min="10762" max="10762" width="31.54296875" style="7" hidden="1"/>
    <col min="10763" max="11008" width="11.453125" style="7" hidden="1"/>
    <col min="11009" max="11009" width="3.453125" style="7" hidden="1"/>
    <col min="11010" max="11010" width="7.7265625" style="7" hidden="1"/>
    <col min="11011" max="11011" width="6.54296875" style="7" hidden="1"/>
    <col min="11012" max="11012" width="9" style="7" hidden="1"/>
    <col min="11013" max="11015" width="9.54296875" style="7" hidden="1"/>
    <col min="11016" max="11016" width="11.453125" style="7" hidden="1"/>
    <col min="11017" max="11017" width="5.81640625" style="7" hidden="1"/>
    <col min="11018" max="11018" width="31.54296875" style="7" hidden="1"/>
    <col min="11019" max="11264" width="11.453125" style="7" hidden="1"/>
    <col min="11265" max="11265" width="3.453125" style="7" hidden="1"/>
    <col min="11266" max="11266" width="7.7265625" style="7" hidden="1"/>
    <col min="11267" max="11267" width="6.54296875" style="7" hidden="1"/>
    <col min="11268" max="11268" width="9" style="7" hidden="1"/>
    <col min="11269" max="11271" width="9.54296875" style="7" hidden="1"/>
    <col min="11272" max="11272" width="11.453125" style="7" hidden="1"/>
    <col min="11273" max="11273" width="5.81640625" style="7" hidden="1"/>
    <col min="11274" max="11274" width="31.54296875" style="7" hidden="1"/>
    <col min="11275" max="11520" width="11.453125" style="7" hidden="1"/>
    <col min="11521" max="11521" width="3.453125" style="7" hidden="1"/>
    <col min="11522" max="11522" width="7.7265625" style="7" hidden="1"/>
    <col min="11523" max="11523" width="6.54296875" style="7" hidden="1"/>
    <col min="11524" max="11524" width="9" style="7" hidden="1"/>
    <col min="11525" max="11527" width="9.54296875" style="7" hidden="1"/>
    <col min="11528" max="11528" width="11.453125" style="7" hidden="1"/>
    <col min="11529" max="11529" width="5.81640625" style="7" hidden="1"/>
    <col min="11530" max="11530" width="31.54296875" style="7" hidden="1"/>
    <col min="11531" max="11776" width="11.453125" style="7" hidden="1"/>
    <col min="11777" max="11777" width="3.453125" style="7" hidden="1"/>
    <col min="11778" max="11778" width="7.7265625" style="7" hidden="1"/>
    <col min="11779" max="11779" width="6.54296875" style="7" hidden="1"/>
    <col min="11780" max="11780" width="9" style="7" hidden="1"/>
    <col min="11781" max="11783" width="9.54296875" style="7" hidden="1"/>
    <col min="11784" max="11784" width="11.453125" style="7" hidden="1"/>
    <col min="11785" max="11785" width="5.81640625" style="7" hidden="1"/>
    <col min="11786" max="11786" width="31.54296875" style="7" hidden="1"/>
    <col min="11787" max="12032" width="11.453125" style="7" hidden="1"/>
    <col min="12033" max="12033" width="3.453125" style="7" hidden="1"/>
    <col min="12034" max="12034" width="7.7265625" style="7" hidden="1"/>
    <col min="12035" max="12035" width="6.54296875" style="7" hidden="1"/>
    <col min="12036" max="12036" width="9" style="7" hidden="1"/>
    <col min="12037" max="12039" width="9.54296875" style="7" hidden="1"/>
    <col min="12040" max="12040" width="11.453125" style="7" hidden="1"/>
    <col min="12041" max="12041" width="5.81640625" style="7" hidden="1"/>
    <col min="12042" max="12042" width="31.54296875" style="7" hidden="1"/>
    <col min="12043" max="12288" width="11.453125" style="7" hidden="1"/>
    <col min="12289" max="12289" width="3.453125" style="7" hidden="1"/>
    <col min="12290" max="12290" width="7.7265625" style="7" hidden="1"/>
    <col min="12291" max="12291" width="6.54296875" style="7" hidden="1"/>
    <col min="12292" max="12292" width="9" style="7" hidden="1"/>
    <col min="12293" max="12295" width="9.54296875" style="7" hidden="1"/>
    <col min="12296" max="12296" width="11.453125" style="7" hidden="1"/>
    <col min="12297" max="12297" width="5.81640625" style="7" hidden="1"/>
    <col min="12298" max="12298" width="31.54296875" style="7" hidden="1"/>
    <col min="12299" max="12544" width="11.453125" style="7" hidden="1"/>
    <col min="12545" max="12545" width="3.453125" style="7" hidden="1"/>
    <col min="12546" max="12546" width="7.7265625" style="7" hidden="1"/>
    <col min="12547" max="12547" width="6.54296875" style="7" hidden="1"/>
    <col min="12548" max="12548" width="9" style="7" hidden="1"/>
    <col min="12549" max="12551" width="9.54296875" style="7" hidden="1"/>
    <col min="12552" max="12552" width="11.453125" style="7" hidden="1"/>
    <col min="12553" max="12553" width="5.81640625" style="7" hidden="1"/>
    <col min="12554" max="12554" width="31.54296875" style="7" hidden="1"/>
    <col min="12555" max="12800" width="11.453125" style="7" hidden="1"/>
    <col min="12801" max="12801" width="3.453125" style="7" hidden="1"/>
    <col min="12802" max="12802" width="7.7265625" style="7" hidden="1"/>
    <col min="12803" max="12803" width="6.54296875" style="7" hidden="1"/>
    <col min="12804" max="12804" width="9" style="7" hidden="1"/>
    <col min="12805" max="12807" width="9.54296875" style="7" hidden="1"/>
    <col min="12808" max="12808" width="11.453125" style="7" hidden="1"/>
    <col min="12809" max="12809" width="5.81640625" style="7" hidden="1"/>
    <col min="12810" max="12810" width="31.54296875" style="7" hidden="1"/>
    <col min="12811" max="13056" width="11.453125" style="7" hidden="1"/>
    <col min="13057" max="13057" width="3.453125" style="7" hidden="1"/>
    <col min="13058" max="13058" width="7.7265625" style="7" hidden="1"/>
    <col min="13059" max="13059" width="6.54296875" style="7" hidden="1"/>
    <col min="13060" max="13060" width="9" style="7" hidden="1"/>
    <col min="13061" max="13063" width="9.54296875" style="7" hidden="1"/>
    <col min="13064" max="13064" width="11.453125" style="7" hidden="1"/>
    <col min="13065" max="13065" width="5.81640625" style="7" hidden="1"/>
    <col min="13066" max="13066" width="31.54296875" style="7" hidden="1"/>
    <col min="13067" max="13312" width="11.453125" style="7" hidden="1"/>
    <col min="13313" max="13313" width="3.453125" style="7" hidden="1"/>
    <col min="13314" max="13314" width="7.7265625" style="7" hidden="1"/>
    <col min="13315" max="13315" width="6.54296875" style="7" hidden="1"/>
    <col min="13316" max="13316" width="9" style="7" hidden="1"/>
    <col min="13317" max="13319" width="9.54296875" style="7" hidden="1"/>
    <col min="13320" max="13320" width="11.453125" style="7" hidden="1"/>
    <col min="13321" max="13321" width="5.81640625" style="7" hidden="1"/>
    <col min="13322" max="13322" width="31.54296875" style="7" hidden="1"/>
    <col min="13323" max="13568" width="11.453125" style="7" hidden="1"/>
    <col min="13569" max="13569" width="3.453125" style="7" hidden="1"/>
    <col min="13570" max="13570" width="7.7265625" style="7" hidden="1"/>
    <col min="13571" max="13571" width="6.54296875" style="7" hidden="1"/>
    <col min="13572" max="13572" width="9" style="7" hidden="1"/>
    <col min="13573" max="13575" width="9.54296875" style="7" hidden="1"/>
    <col min="13576" max="13576" width="11.453125" style="7" hidden="1"/>
    <col min="13577" max="13577" width="5.81640625" style="7" hidden="1"/>
    <col min="13578" max="13578" width="31.54296875" style="7" hidden="1"/>
    <col min="13579" max="13824" width="11.453125" style="7" hidden="1"/>
    <col min="13825" max="13825" width="3.453125" style="7" hidden="1"/>
    <col min="13826" max="13826" width="7.7265625" style="7" hidden="1"/>
    <col min="13827" max="13827" width="6.54296875" style="7" hidden="1"/>
    <col min="13828" max="13828" width="9" style="7" hidden="1"/>
    <col min="13829" max="13831" width="9.54296875" style="7" hidden="1"/>
    <col min="13832" max="13832" width="11.453125" style="7" hidden="1"/>
    <col min="13833" max="13833" width="5.81640625" style="7" hidden="1"/>
    <col min="13834" max="13834" width="31.54296875" style="7" hidden="1"/>
    <col min="13835" max="14080" width="11.453125" style="7" hidden="1"/>
    <col min="14081" max="14081" width="3.453125" style="7" hidden="1"/>
    <col min="14082" max="14082" width="7.7265625" style="7" hidden="1"/>
    <col min="14083" max="14083" width="6.54296875" style="7" hidden="1"/>
    <col min="14084" max="14084" width="9" style="7" hidden="1"/>
    <col min="14085" max="14087" width="9.54296875" style="7" hidden="1"/>
    <col min="14088" max="14088" width="11.453125" style="7" hidden="1"/>
    <col min="14089" max="14089" width="5.81640625" style="7" hidden="1"/>
    <col min="14090" max="14090" width="31.54296875" style="7" hidden="1"/>
    <col min="14091" max="14336" width="11.453125" style="7" hidden="1"/>
    <col min="14337" max="14337" width="3.453125" style="7" hidden="1"/>
    <col min="14338" max="14338" width="7.7265625" style="7" hidden="1"/>
    <col min="14339" max="14339" width="6.54296875" style="7" hidden="1"/>
    <col min="14340" max="14340" width="9" style="7" hidden="1"/>
    <col min="14341" max="14343" width="9.54296875" style="7" hidden="1"/>
    <col min="14344" max="14344" width="11.453125" style="7" hidden="1"/>
    <col min="14345" max="14345" width="5.81640625" style="7" hidden="1"/>
    <col min="14346" max="14346" width="31.54296875" style="7" hidden="1"/>
    <col min="14347" max="14592" width="11.453125" style="7" hidden="1"/>
    <col min="14593" max="14593" width="3.453125" style="7" hidden="1"/>
    <col min="14594" max="14594" width="7.7265625" style="7" hidden="1"/>
    <col min="14595" max="14595" width="6.54296875" style="7" hidden="1"/>
    <col min="14596" max="14596" width="9" style="7" hidden="1"/>
    <col min="14597" max="14599" width="9.54296875" style="7" hidden="1"/>
    <col min="14600" max="14600" width="11.453125" style="7" hidden="1"/>
    <col min="14601" max="14601" width="5.81640625" style="7" hidden="1"/>
    <col min="14602" max="14602" width="31.54296875" style="7" hidden="1"/>
    <col min="14603" max="14848" width="11.453125" style="7" hidden="1"/>
    <col min="14849" max="14849" width="3.453125" style="7" hidden="1"/>
    <col min="14850" max="14850" width="7.7265625" style="7" hidden="1"/>
    <col min="14851" max="14851" width="6.54296875" style="7" hidden="1"/>
    <col min="14852" max="14852" width="9" style="7" hidden="1"/>
    <col min="14853" max="14855" width="9.54296875" style="7" hidden="1"/>
    <col min="14856" max="14856" width="11.453125" style="7" hidden="1"/>
    <col min="14857" max="14857" width="5.81640625" style="7" hidden="1"/>
    <col min="14858" max="14858" width="31.54296875" style="7" hidden="1"/>
    <col min="14859" max="15104" width="11.453125" style="7" hidden="1"/>
    <col min="15105" max="15105" width="3.453125" style="7" hidden="1"/>
    <col min="15106" max="15106" width="7.7265625" style="7" hidden="1"/>
    <col min="15107" max="15107" width="6.54296875" style="7" hidden="1"/>
    <col min="15108" max="15108" width="9" style="7" hidden="1"/>
    <col min="15109" max="15111" width="9.54296875" style="7" hidden="1"/>
    <col min="15112" max="15112" width="11.453125" style="7" hidden="1"/>
    <col min="15113" max="15113" width="5.81640625" style="7" hidden="1"/>
    <col min="15114" max="15114" width="31.54296875" style="7" hidden="1"/>
    <col min="15115" max="15360" width="11.453125" style="7" hidden="1"/>
    <col min="15361" max="15361" width="3.453125" style="7" hidden="1"/>
    <col min="15362" max="15362" width="7.7265625" style="7" hidden="1"/>
    <col min="15363" max="15363" width="6.54296875" style="7" hidden="1"/>
    <col min="15364" max="15364" width="9" style="7" hidden="1"/>
    <col min="15365" max="15367" width="9.54296875" style="7" hidden="1"/>
    <col min="15368" max="15368" width="11.453125" style="7" hidden="1"/>
    <col min="15369" max="15369" width="5.81640625" style="7" hidden="1"/>
    <col min="15370" max="15370" width="31.54296875" style="7" hidden="1"/>
    <col min="15371" max="15616" width="11.453125" style="7" hidden="1"/>
    <col min="15617" max="15617" width="3.453125" style="7" hidden="1"/>
    <col min="15618" max="15618" width="7.7265625" style="7" hidden="1"/>
    <col min="15619" max="15619" width="6.54296875" style="7" hidden="1"/>
    <col min="15620" max="15620" width="9" style="7" hidden="1"/>
    <col min="15621" max="15623" width="9.54296875" style="7" hidden="1"/>
    <col min="15624" max="15624" width="11.453125" style="7" hidden="1"/>
    <col min="15625" max="15625" width="5.81640625" style="7" hidden="1"/>
    <col min="15626" max="15626" width="31.54296875" style="7" hidden="1"/>
    <col min="15627" max="15872" width="11.453125" style="7" hidden="1"/>
    <col min="15873" max="15873" width="3.453125" style="7" hidden="1"/>
    <col min="15874" max="15874" width="7.7265625" style="7" hidden="1"/>
    <col min="15875" max="15875" width="6.54296875" style="7" hidden="1"/>
    <col min="15876" max="15876" width="9" style="7" hidden="1"/>
    <col min="15877" max="15879" width="9.54296875" style="7" hidden="1"/>
    <col min="15880" max="15880" width="11.453125" style="7" hidden="1"/>
    <col min="15881" max="15881" width="5.81640625" style="7" hidden="1"/>
    <col min="15882" max="15882" width="31.54296875" style="7" hidden="1"/>
    <col min="15883" max="16128" width="11.453125" style="7" hidden="1"/>
    <col min="16129" max="16129" width="3.453125" style="7" hidden="1"/>
    <col min="16130" max="16130" width="7.7265625" style="7" hidden="1"/>
    <col min="16131" max="16131" width="6.54296875" style="7" hidden="1"/>
    <col min="16132" max="16132" width="9" style="7" hidden="1"/>
    <col min="16133" max="16135" width="9.54296875" style="7" hidden="1"/>
    <col min="16136" max="16136" width="11.453125" style="7" hidden="1"/>
    <col min="16137" max="16137" width="5.81640625" style="7" hidden="1"/>
    <col min="16138" max="16138" width="31.54296875" style="7" hidden="1"/>
    <col min="16139" max="16384" width="11.453125" style="7" hidden="1"/>
  </cols>
  <sheetData>
    <row r="1" spans="1:29" ht="30" customHeight="1" x14ac:dyDescent="0.4">
      <c r="A1" s="6" t="str">
        <f>"Industry Standard Tariffs (prices incl. VAT in "&amp;Currency_Selected&amp;")"</f>
        <v>Industry Standard Tariffs (prices incl. VAT in CHF)</v>
      </c>
      <c r="B1" s="6"/>
      <c r="I1" s="29"/>
    </row>
    <row r="2" spans="1:29" hidden="1" x14ac:dyDescent="0.25">
      <c r="A2" s="7" t="s">
        <v>52</v>
      </c>
      <c r="L2" s="8"/>
    </row>
    <row r="3" spans="1:29" hidden="1" x14ac:dyDescent="0.25">
      <c r="A3" s="90" t="s">
        <v>53</v>
      </c>
      <c r="B3" s="90"/>
      <c r="C3" s="90"/>
      <c r="D3" s="90"/>
      <c r="E3" s="90"/>
      <c r="F3" s="90"/>
      <c r="G3" s="90"/>
      <c r="H3" s="90"/>
    </row>
    <row r="4" spans="1:29" hidden="1" x14ac:dyDescent="0.25">
      <c r="A4" s="91" t="s">
        <v>54</v>
      </c>
      <c r="B4" s="91"/>
      <c r="C4" s="91"/>
      <c r="D4" s="91"/>
      <c r="E4" s="91"/>
      <c r="F4" s="91"/>
      <c r="G4" s="91"/>
      <c r="H4" s="91"/>
    </row>
    <row r="5" spans="1:29" ht="6.75" customHeight="1" x14ac:dyDescent="0.25"/>
    <row r="6" spans="1:29" ht="54.75" customHeight="1" x14ac:dyDescent="0.25">
      <c r="A6" s="9" t="s">
        <v>46</v>
      </c>
      <c r="B6" s="9" t="s">
        <v>55</v>
      </c>
      <c r="C6" s="9" t="s">
        <v>47</v>
      </c>
      <c r="D6" s="9" t="s">
        <v>56</v>
      </c>
      <c r="E6" s="9" t="s">
        <v>57</v>
      </c>
      <c r="F6" s="9" t="s">
        <v>57</v>
      </c>
      <c r="G6" s="9" t="s">
        <v>57</v>
      </c>
      <c r="H6" s="9" t="s">
        <v>42</v>
      </c>
      <c r="J6" s="7">
        <f>8/100</f>
        <v>0.08</v>
      </c>
      <c r="K6" s="10" t="s">
        <v>58</v>
      </c>
      <c r="L6" s="11" t="s">
        <v>58</v>
      </c>
      <c r="M6" s="11" t="s">
        <v>59</v>
      </c>
      <c r="N6" s="11" t="s">
        <v>59</v>
      </c>
      <c r="O6" s="11" t="s">
        <v>60</v>
      </c>
      <c r="P6" s="12" t="s">
        <v>60</v>
      </c>
    </row>
    <row r="7" spans="1:29" ht="12" customHeight="1" x14ac:dyDescent="0.25">
      <c r="A7" s="13"/>
      <c r="B7" s="70"/>
      <c r="C7" s="71"/>
      <c r="D7" s="14" t="s">
        <v>61</v>
      </c>
      <c r="E7" s="15" t="s">
        <v>62</v>
      </c>
      <c r="F7" s="16" t="s">
        <v>63</v>
      </c>
      <c r="G7" s="17" t="s">
        <v>64</v>
      </c>
      <c r="H7" s="17" t="s">
        <v>4</v>
      </c>
      <c r="K7" s="18" t="s">
        <v>65</v>
      </c>
      <c r="L7" s="19" t="s">
        <v>66</v>
      </c>
      <c r="M7" s="19" t="s">
        <v>65</v>
      </c>
      <c r="N7" s="19" t="s">
        <v>66</v>
      </c>
      <c r="O7" s="19" t="s">
        <v>65</v>
      </c>
      <c r="P7" s="20" t="s">
        <v>66</v>
      </c>
    </row>
    <row r="8" spans="1:29" ht="14" x14ac:dyDescent="0.3">
      <c r="A8" s="21">
        <v>1</v>
      </c>
      <c r="B8" s="22">
        <v>10024</v>
      </c>
      <c r="C8" s="22" t="s">
        <v>48</v>
      </c>
      <c r="D8" s="69">
        <f t="shared" ref="D8:D39" si="0">IF(Y8="","",Y8*Currency_Converter)</f>
        <v>0</v>
      </c>
      <c r="E8" s="69">
        <f t="shared" ref="E8:E39" si="1">IF(Z8="","",Z8*Currency_Converter)</f>
        <v>0</v>
      </c>
      <c r="F8" s="69">
        <f t="shared" ref="F8:F39" si="2">IF(AA8="","",AA8*Currency_Converter)</f>
        <v>0</v>
      </c>
      <c r="G8" s="69">
        <f t="shared" ref="G8:G39" si="3">IF(AB8="","",AB8*Currency_Converter)</f>
        <v>0</v>
      </c>
      <c r="H8" s="66" t="s">
        <v>68</v>
      </c>
      <c r="J8" s="7" t="str">
        <f>H8&amp;" - Tariff Class -  "&amp;B8</f>
        <v>0800/084x/0878x - Tariff Class -  10024</v>
      </c>
      <c r="Y8" s="30">
        <v>0</v>
      </c>
      <c r="Z8" s="30">
        <v>0</v>
      </c>
      <c r="AA8" s="30">
        <v>0</v>
      </c>
      <c r="AB8" s="30">
        <v>0</v>
      </c>
    </row>
    <row r="9" spans="1:29" ht="14" x14ac:dyDescent="0.3">
      <c r="A9" s="21">
        <v>2</v>
      </c>
      <c r="B9" s="22">
        <v>10001</v>
      </c>
      <c r="C9" s="22" t="s">
        <v>49</v>
      </c>
      <c r="D9" s="69">
        <f t="shared" si="0"/>
        <v>0</v>
      </c>
      <c r="E9" s="69">
        <f t="shared" si="1"/>
        <v>6.66</v>
      </c>
      <c r="F9" s="69">
        <f t="shared" si="2"/>
        <v>3.33</v>
      </c>
      <c r="G9" s="69">
        <f t="shared" si="3"/>
        <v>1.67</v>
      </c>
      <c r="H9" s="66" t="s">
        <v>20</v>
      </c>
      <c r="I9" s="30">
        <v>0.92</v>
      </c>
      <c r="J9" s="7" t="str">
        <f t="shared" ref="J9:J72" si="4">H9&amp;" - Tariff Class -  "&amp;B9</f>
        <v>084x - Tariff Class -  10001</v>
      </c>
      <c r="K9" s="8">
        <f t="shared" ref="K9:K72" si="5">$E9/(1+$J$6)*$I9/100</f>
        <v>5.673333333333333E-2</v>
      </c>
      <c r="L9" s="8">
        <f>$D9/(1+$J$6)*$I9/100</f>
        <v>0</v>
      </c>
      <c r="M9" s="8">
        <f>$F9/(1+$J$6)*$I9/100</f>
        <v>2.8366666666666665E-2</v>
      </c>
      <c r="N9" s="8">
        <f>$D9/(1+$J$6)*$I9/100</f>
        <v>0</v>
      </c>
      <c r="O9" s="8">
        <f>$G9/(1+$J$6)*$I9/100</f>
        <v>1.4225925925925925E-2</v>
      </c>
      <c r="P9" s="8">
        <f>$D9/(1+$J$6)*$I9/100</f>
        <v>0</v>
      </c>
      <c r="Q9" s="8">
        <f t="shared" ref="Q9:V24" si="6">K9*-1</f>
        <v>-5.673333333333333E-2</v>
      </c>
      <c r="R9" s="8">
        <f t="shared" si="6"/>
        <v>0</v>
      </c>
      <c r="S9" s="8">
        <f t="shared" si="6"/>
        <v>-2.8366666666666665E-2</v>
      </c>
      <c r="T9" s="8">
        <f t="shared" si="6"/>
        <v>0</v>
      </c>
      <c r="U9" s="8">
        <f t="shared" si="6"/>
        <v>-1.4225925925925925E-2</v>
      </c>
      <c r="V9" s="8">
        <f t="shared" si="6"/>
        <v>0</v>
      </c>
      <c r="Y9" s="30">
        <v>0</v>
      </c>
      <c r="Z9" s="30">
        <v>6.66</v>
      </c>
      <c r="AA9" s="30">
        <v>3.33</v>
      </c>
      <c r="AB9" s="30">
        <v>1.67</v>
      </c>
      <c r="AC9" s="30"/>
    </row>
    <row r="10" spans="1:29" ht="14" x14ac:dyDescent="0.3">
      <c r="A10" s="21">
        <v>3</v>
      </c>
      <c r="B10" s="22">
        <v>10002</v>
      </c>
      <c r="C10" s="22" t="s">
        <v>50</v>
      </c>
      <c r="D10" s="69">
        <f t="shared" si="0"/>
        <v>0</v>
      </c>
      <c r="E10" s="69">
        <f t="shared" si="1"/>
        <v>6.66</v>
      </c>
      <c r="F10" s="69">
        <f t="shared" si="2"/>
        <v>3</v>
      </c>
      <c r="G10" s="69">
        <f t="shared" si="3"/>
        <v>1.17</v>
      </c>
      <c r="H10" s="66" t="s">
        <v>20</v>
      </c>
      <c r="I10" s="7">
        <v>0.92</v>
      </c>
      <c r="J10" s="7" t="str">
        <f t="shared" si="4"/>
        <v>084x - Tariff Class -  10002</v>
      </c>
      <c r="K10" s="8">
        <f t="shared" si="5"/>
        <v>5.673333333333333E-2</v>
      </c>
      <c r="L10" s="8">
        <f t="shared" ref="L10:P29" si="7">$D10/(1+$J$6)*$I10/100</f>
        <v>0</v>
      </c>
      <c r="M10" s="8">
        <f>$F10/(1+$J$6)*$I10/100</f>
        <v>2.5555555555555554E-2</v>
      </c>
      <c r="N10" s="8">
        <f t="shared" si="7"/>
        <v>0</v>
      </c>
      <c r="O10" s="8">
        <f>$G10/(1+$J$6)*$I10/100</f>
        <v>9.9666666666666653E-3</v>
      </c>
      <c r="P10" s="8">
        <f t="shared" si="7"/>
        <v>0</v>
      </c>
      <c r="Q10" s="8">
        <f t="shared" si="6"/>
        <v>-5.673333333333333E-2</v>
      </c>
      <c r="R10" s="8">
        <f t="shared" si="6"/>
        <v>0</v>
      </c>
      <c r="S10" s="8">
        <f t="shared" si="6"/>
        <v>-2.5555555555555554E-2</v>
      </c>
      <c r="T10" s="8">
        <f t="shared" si="6"/>
        <v>0</v>
      </c>
      <c r="U10" s="8">
        <f t="shared" si="6"/>
        <v>-9.9666666666666653E-3</v>
      </c>
      <c r="V10" s="8">
        <f t="shared" si="6"/>
        <v>0</v>
      </c>
      <c r="Y10" s="30">
        <v>0</v>
      </c>
      <c r="Z10" s="30">
        <v>6.66</v>
      </c>
      <c r="AA10" s="30">
        <v>3</v>
      </c>
      <c r="AB10" s="30">
        <v>1.17</v>
      </c>
    </row>
    <row r="11" spans="1:29" ht="14" x14ac:dyDescent="0.3">
      <c r="A11" s="21">
        <v>4</v>
      </c>
      <c r="B11" s="22">
        <v>10003</v>
      </c>
      <c r="C11" s="22" t="s">
        <v>50</v>
      </c>
      <c r="D11" s="69">
        <f t="shared" si="0"/>
        <v>0</v>
      </c>
      <c r="E11" s="69">
        <f t="shared" si="1"/>
        <v>4.67</v>
      </c>
      <c r="F11" s="69">
        <f t="shared" si="2"/>
        <v>3</v>
      </c>
      <c r="G11" s="69">
        <f t="shared" si="3"/>
        <v>1.17</v>
      </c>
      <c r="H11" s="66" t="s">
        <v>20</v>
      </c>
      <c r="I11" s="7">
        <v>0.92</v>
      </c>
      <c r="J11" s="7" t="str">
        <f t="shared" si="4"/>
        <v>084x - Tariff Class -  10003</v>
      </c>
      <c r="K11" s="8">
        <f t="shared" si="5"/>
        <v>3.978148148148148E-2</v>
      </c>
      <c r="L11" s="8">
        <f t="shared" si="7"/>
        <v>0</v>
      </c>
      <c r="M11" s="8">
        <f>$F11/(1+$J$6)*$I11/100</f>
        <v>2.5555555555555554E-2</v>
      </c>
      <c r="N11" s="8">
        <f t="shared" si="7"/>
        <v>0</v>
      </c>
      <c r="O11" s="8">
        <f>$G11/(1+$J$6)*$I11/100</f>
        <v>9.9666666666666653E-3</v>
      </c>
      <c r="P11" s="8">
        <f t="shared" si="7"/>
        <v>0</v>
      </c>
      <c r="Q11" s="8">
        <f t="shared" si="6"/>
        <v>-3.978148148148148E-2</v>
      </c>
      <c r="R11" s="8">
        <f t="shared" si="6"/>
        <v>0</v>
      </c>
      <c r="S11" s="8">
        <f t="shared" si="6"/>
        <v>-2.5555555555555554E-2</v>
      </c>
      <c r="T11" s="8">
        <f t="shared" si="6"/>
        <v>0</v>
      </c>
      <c r="U11" s="8">
        <f t="shared" si="6"/>
        <v>-9.9666666666666653E-3</v>
      </c>
      <c r="V11" s="8">
        <f t="shared" si="6"/>
        <v>0</v>
      </c>
      <c r="Y11" s="30">
        <v>0</v>
      </c>
      <c r="Z11" s="30">
        <v>4.67</v>
      </c>
      <c r="AA11" s="30">
        <v>3</v>
      </c>
      <c r="AB11" s="30">
        <v>1.17</v>
      </c>
    </row>
    <row r="12" spans="1:29" ht="14" x14ac:dyDescent="0.3">
      <c r="A12" s="21">
        <v>5</v>
      </c>
      <c r="B12" s="22">
        <v>10004</v>
      </c>
      <c r="C12" s="22" t="s">
        <v>48</v>
      </c>
      <c r="D12" s="69">
        <f t="shared" si="0"/>
        <v>0</v>
      </c>
      <c r="E12" s="69">
        <f t="shared" si="1"/>
        <v>8.1</v>
      </c>
      <c r="F12" s="69" t="str">
        <f t="shared" si="2"/>
        <v/>
      </c>
      <c r="G12" s="69" t="str">
        <f t="shared" si="3"/>
        <v/>
      </c>
      <c r="H12" s="66" t="s">
        <v>67</v>
      </c>
      <c r="I12" s="7">
        <v>0.92</v>
      </c>
      <c r="J12" s="7" t="str">
        <f t="shared" si="4"/>
        <v>084x/0878x - Tariff Class -  10004</v>
      </c>
      <c r="K12" s="8">
        <f t="shared" si="5"/>
        <v>6.8999999999999992E-2</v>
      </c>
      <c r="L12" s="8">
        <f t="shared" si="7"/>
        <v>0</v>
      </c>
      <c r="M12" s="8">
        <f>$E12/(1+$J$6)*$I12/100</f>
        <v>6.8999999999999992E-2</v>
      </c>
      <c r="N12" s="8">
        <f t="shared" si="7"/>
        <v>0</v>
      </c>
      <c r="O12" s="8">
        <f>$E12/(1+$J$6)*$I12/100</f>
        <v>6.8999999999999992E-2</v>
      </c>
      <c r="P12" s="8">
        <f t="shared" si="7"/>
        <v>0</v>
      </c>
      <c r="Q12" s="8">
        <f t="shared" si="6"/>
        <v>-6.8999999999999992E-2</v>
      </c>
      <c r="R12" s="8">
        <f t="shared" si="6"/>
        <v>0</v>
      </c>
      <c r="S12" s="8">
        <f t="shared" si="6"/>
        <v>-6.8999999999999992E-2</v>
      </c>
      <c r="T12" s="8">
        <f t="shared" si="6"/>
        <v>0</v>
      </c>
      <c r="U12" s="8">
        <f t="shared" si="6"/>
        <v>-6.8999999999999992E-2</v>
      </c>
      <c r="V12" s="8">
        <f t="shared" si="6"/>
        <v>0</v>
      </c>
      <c r="Y12" s="30">
        <v>0</v>
      </c>
      <c r="Z12" s="30">
        <v>8.1</v>
      </c>
      <c r="AA12" s="30"/>
      <c r="AB12" s="30"/>
    </row>
    <row r="13" spans="1:29" ht="14" x14ac:dyDescent="0.3">
      <c r="A13" s="21">
        <v>6</v>
      </c>
      <c r="B13" s="22">
        <v>10005</v>
      </c>
      <c r="C13" s="22" t="s">
        <v>49</v>
      </c>
      <c r="D13" s="69">
        <f t="shared" si="0"/>
        <v>0</v>
      </c>
      <c r="E13" s="69">
        <f t="shared" si="1"/>
        <v>8.07</v>
      </c>
      <c r="F13" s="69">
        <f t="shared" si="2"/>
        <v>3</v>
      </c>
      <c r="G13" s="69">
        <f t="shared" si="3"/>
        <v>1.17</v>
      </c>
      <c r="H13" s="66" t="s">
        <v>20</v>
      </c>
      <c r="I13" s="7">
        <v>0.92</v>
      </c>
      <c r="J13" s="7" t="str">
        <f t="shared" si="4"/>
        <v>084x - Tariff Class -  10005</v>
      </c>
      <c r="K13" s="8">
        <f t="shared" si="5"/>
        <v>6.8744444444444455E-2</v>
      </c>
      <c r="L13" s="8">
        <f t="shared" si="7"/>
        <v>0</v>
      </c>
      <c r="M13" s="8">
        <f>$F13/(1+$J$6)*$I13/100</f>
        <v>2.5555555555555554E-2</v>
      </c>
      <c r="N13" s="8">
        <f t="shared" si="7"/>
        <v>0</v>
      </c>
      <c r="O13" s="8">
        <f>$G13/(1+$J$6)*$I13/100</f>
        <v>9.9666666666666653E-3</v>
      </c>
      <c r="P13" s="8">
        <f t="shared" si="7"/>
        <v>0</v>
      </c>
      <c r="Q13" s="8">
        <f t="shared" si="6"/>
        <v>-6.8744444444444455E-2</v>
      </c>
      <c r="R13" s="8">
        <f t="shared" si="6"/>
        <v>0</v>
      </c>
      <c r="S13" s="8">
        <f t="shared" si="6"/>
        <v>-2.5555555555555554E-2</v>
      </c>
      <c r="T13" s="8">
        <f t="shared" si="6"/>
        <v>0</v>
      </c>
      <c r="U13" s="8">
        <f t="shared" si="6"/>
        <v>-9.9666666666666653E-3</v>
      </c>
      <c r="V13" s="8">
        <f t="shared" si="6"/>
        <v>0</v>
      </c>
      <c r="Y13" s="30">
        <v>0</v>
      </c>
      <c r="Z13" s="30">
        <v>8.07</v>
      </c>
      <c r="AA13" s="30">
        <v>3</v>
      </c>
      <c r="AB13" s="30">
        <v>1.17</v>
      </c>
    </row>
    <row r="14" spans="1:29" ht="14" x14ac:dyDescent="0.3">
      <c r="A14" s="21">
        <v>7</v>
      </c>
      <c r="B14" s="22">
        <v>10115</v>
      </c>
      <c r="C14" s="22" t="s">
        <v>51</v>
      </c>
      <c r="D14" s="69">
        <f t="shared" si="0"/>
        <v>0</v>
      </c>
      <c r="E14" s="69">
        <f t="shared" si="1"/>
        <v>6.7</v>
      </c>
      <c r="F14" s="69">
        <f t="shared" si="2"/>
        <v>3.3</v>
      </c>
      <c r="G14" s="69" t="str">
        <f t="shared" si="3"/>
        <v/>
      </c>
      <c r="H14" s="66" t="s">
        <v>20</v>
      </c>
      <c r="I14" s="7">
        <v>0.92</v>
      </c>
      <c r="J14" s="7" t="str">
        <f t="shared" si="4"/>
        <v>084x - Tariff Class -  10115</v>
      </c>
      <c r="K14" s="8">
        <f t="shared" si="5"/>
        <v>5.7074074074074076E-2</v>
      </c>
      <c r="L14" s="8">
        <f t="shared" si="7"/>
        <v>0</v>
      </c>
      <c r="M14" s="8">
        <f t="shared" ref="M14:O17" si="8">$F14/(1+$J$6)*$I14/100</f>
        <v>2.8111111111111108E-2</v>
      </c>
      <c r="N14" s="8">
        <f t="shared" si="7"/>
        <v>0</v>
      </c>
      <c r="O14" s="8">
        <f t="shared" si="8"/>
        <v>2.8111111111111108E-2</v>
      </c>
      <c r="P14" s="8">
        <f t="shared" si="7"/>
        <v>0</v>
      </c>
      <c r="Q14" s="8">
        <f t="shared" si="6"/>
        <v>-5.7074074074074076E-2</v>
      </c>
      <c r="R14" s="8">
        <f t="shared" si="6"/>
        <v>0</v>
      </c>
      <c r="S14" s="8">
        <f t="shared" si="6"/>
        <v>-2.8111111111111108E-2</v>
      </c>
      <c r="T14" s="8">
        <f t="shared" si="6"/>
        <v>0</v>
      </c>
      <c r="U14" s="8">
        <f t="shared" si="6"/>
        <v>-2.8111111111111108E-2</v>
      </c>
      <c r="V14" s="8">
        <f t="shared" si="6"/>
        <v>0</v>
      </c>
      <c r="Y14" s="30">
        <v>0</v>
      </c>
      <c r="Z14" s="30">
        <v>6.7</v>
      </c>
      <c r="AA14" s="30">
        <v>3.3</v>
      </c>
      <c r="AB14" s="30"/>
    </row>
    <row r="15" spans="1:29" ht="14" x14ac:dyDescent="0.3">
      <c r="A15" s="21">
        <v>8</v>
      </c>
      <c r="B15" s="22">
        <v>10116</v>
      </c>
      <c r="C15" s="22" t="s">
        <v>51</v>
      </c>
      <c r="D15" s="69">
        <f t="shared" si="0"/>
        <v>0</v>
      </c>
      <c r="E15" s="69">
        <f t="shared" si="1"/>
        <v>8</v>
      </c>
      <c r="F15" s="69">
        <f t="shared" si="2"/>
        <v>4</v>
      </c>
      <c r="G15" s="69" t="str">
        <f t="shared" si="3"/>
        <v/>
      </c>
      <c r="H15" s="66" t="s">
        <v>20</v>
      </c>
      <c r="I15" s="7">
        <v>0.92</v>
      </c>
      <c r="J15" s="7" t="str">
        <f t="shared" si="4"/>
        <v>084x - Tariff Class -  10116</v>
      </c>
      <c r="K15" s="8">
        <f t="shared" si="5"/>
        <v>6.8148148148148138E-2</v>
      </c>
      <c r="L15" s="8">
        <f t="shared" si="7"/>
        <v>0</v>
      </c>
      <c r="M15" s="8">
        <f t="shared" si="8"/>
        <v>3.4074074074074069E-2</v>
      </c>
      <c r="N15" s="8">
        <f t="shared" si="7"/>
        <v>0</v>
      </c>
      <c r="O15" s="8">
        <f t="shared" si="8"/>
        <v>3.4074074074074069E-2</v>
      </c>
      <c r="P15" s="8">
        <f t="shared" si="7"/>
        <v>0</v>
      </c>
      <c r="Q15" s="8">
        <f>K15*-1</f>
        <v>-6.8148148148148138E-2</v>
      </c>
      <c r="R15" s="8">
        <f t="shared" si="6"/>
        <v>0</v>
      </c>
      <c r="S15" s="8">
        <f t="shared" si="6"/>
        <v>-3.4074074074074069E-2</v>
      </c>
      <c r="T15" s="8">
        <f t="shared" si="6"/>
        <v>0</v>
      </c>
      <c r="U15" s="8">
        <f t="shared" si="6"/>
        <v>-3.4074074074074069E-2</v>
      </c>
      <c r="V15" s="8">
        <f t="shared" si="6"/>
        <v>0</v>
      </c>
      <c r="Y15" s="30">
        <v>0</v>
      </c>
      <c r="Z15" s="30">
        <v>8</v>
      </c>
      <c r="AA15" s="30">
        <v>4</v>
      </c>
      <c r="AB15" s="30"/>
    </row>
    <row r="16" spans="1:29" ht="14" x14ac:dyDescent="0.3">
      <c r="A16" s="21">
        <v>9</v>
      </c>
      <c r="B16" s="22">
        <v>10127</v>
      </c>
      <c r="C16" s="23" t="s">
        <v>48</v>
      </c>
      <c r="D16" s="69">
        <f t="shared" si="0"/>
        <v>0</v>
      </c>
      <c r="E16" s="69">
        <f t="shared" si="1"/>
        <v>1</v>
      </c>
      <c r="F16" s="69" t="str">
        <f t="shared" si="2"/>
        <v/>
      </c>
      <c r="G16" s="69" t="str">
        <f t="shared" si="3"/>
        <v/>
      </c>
      <c r="H16" s="66" t="s">
        <v>20</v>
      </c>
      <c r="I16" s="7">
        <v>0.92</v>
      </c>
      <c r="J16" s="7" t="str">
        <f t="shared" si="4"/>
        <v>084x - Tariff Class -  10127</v>
      </c>
      <c r="K16" s="8">
        <f t="shared" si="5"/>
        <v>8.5185185185185173E-3</v>
      </c>
      <c r="L16" s="8">
        <f t="shared" si="7"/>
        <v>0</v>
      </c>
      <c r="M16" s="8">
        <f>$E16/(1+$J$6)*$I16/100</f>
        <v>8.5185185185185173E-3</v>
      </c>
      <c r="N16" s="8">
        <f t="shared" si="7"/>
        <v>0</v>
      </c>
      <c r="O16" s="8">
        <f t="shared" ref="O16:O30" si="9">$E16/(1+$J$6)*$I16/100</f>
        <v>8.5185185185185173E-3</v>
      </c>
      <c r="P16" s="8">
        <f t="shared" si="7"/>
        <v>0</v>
      </c>
      <c r="Q16" s="8">
        <f t="shared" ref="Q16:V65" si="10">K16*-1</f>
        <v>-8.5185185185185173E-3</v>
      </c>
      <c r="R16" s="8">
        <f t="shared" si="6"/>
        <v>0</v>
      </c>
      <c r="S16" s="8">
        <f t="shared" si="6"/>
        <v>-8.5185185185185173E-3</v>
      </c>
      <c r="T16" s="8">
        <f t="shared" si="6"/>
        <v>0</v>
      </c>
      <c r="U16" s="8">
        <f t="shared" si="6"/>
        <v>-8.5185185185185173E-3</v>
      </c>
      <c r="V16" s="8">
        <f t="shared" si="6"/>
        <v>0</v>
      </c>
      <c r="Y16" s="30">
        <v>0</v>
      </c>
      <c r="Z16" s="30">
        <v>1</v>
      </c>
      <c r="AA16" s="30"/>
      <c r="AB16" s="30"/>
    </row>
    <row r="17" spans="1:28" ht="14" x14ac:dyDescent="0.3">
      <c r="A17" s="21">
        <v>10</v>
      </c>
      <c r="B17" s="24">
        <v>10270</v>
      </c>
      <c r="C17" s="25" t="s">
        <v>51</v>
      </c>
      <c r="D17" s="69">
        <f t="shared" si="0"/>
        <v>0</v>
      </c>
      <c r="E17" s="69">
        <f t="shared" si="1"/>
        <v>4</v>
      </c>
      <c r="F17" s="69">
        <f t="shared" si="2"/>
        <v>2</v>
      </c>
      <c r="G17" s="69" t="str">
        <f t="shared" si="3"/>
        <v/>
      </c>
      <c r="H17" s="67" t="s">
        <v>20</v>
      </c>
      <c r="I17" s="7">
        <v>0.92</v>
      </c>
      <c r="J17" s="7" t="str">
        <f t="shared" si="4"/>
        <v>084x - Tariff Class -  10270</v>
      </c>
      <c r="K17" s="8">
        <f t="shared" si="5"/>
        <v>3.4074074074074069E-2</v>
      </c>
      <c r="L17" s="8">
        <f t="shared" si="7"/>
        <v>0</v>
      </c>
      <c r="M17" s="8">
        <f t="shared" si="8"/>
        <v>1.7037037037037035E-2</v>
      </c>
      <c r="N17" s="8">
        <f t="shared" si="7"/>
        <v>0</v>
      </c>
      <c r="O17" s="8">
        <f t="shared" si="8"/>
        <v>1.7037037037037035E-2</v>
      </c>
      <c r="P17" s="8">
        <f t="shared" si="7"/>
        <v>0</v>
      </c>
      <c r="Q17" s="8">
        <f t="shared" si="10"/>
        <v>-3.4074074074074069E-2</v>
      </c>
      <c r="R17" s="8">
        <f t="shared" si="6"/>
        <v>0</v>
      </c>
      <c r="S17" s="8">
        <f t="shared" si="6"/>
        <v>-1.7037037037037035E-2</v>
      </c>
      <c r="T17" s="8">
        <f t="shared" si="6"/>
        <v>0</v>
      </c>
      <c r="U17" s="8">
        <f t="shared" si="6"/>
        <v>-1.7037037037037035E-2</v>
      </c>
      <c r="V17" s="8">
        <f t="shared" si="6"/>
        <v>0</v>
      </c>
      <c r="Y17" s="30">
        <v>0</v>
      </c>
      <c r="Z17" s="30">
        <v>4</v>
      </c>
      <c r="AA17" s="30">
        <v>2</v>
      </c>
      <c r="AB17" s="30"/>
    </row>
    <row r="18" spans="1:28" ht="14" x14ac:dyDescent="0.3">
      <c r="A18" s="21">
        <v>11</v>
      </c>
      <c r="B18" s="24">
        <v>10271</v>
      </c>
      <c r="C18" s="25" t="s">
        <v>48</v>
      </c>
      <c r="D18" s="69">
        <f t="shared" si="0"/>
        <v>0</v>
      </c>
      <c r="E18" s="69">
        <f t="shared" si="1"/>
        <v>4</v>
      </c>
      <c r="F18" s="69" t="str">
        <f t="shared" si="2"/>
        <v/>
      </c>
      <c r="G18" s="69" t="str">
        <f t="shared" si="3"/>
        <v/>
      </c>
      <c r="H18" s="67" t="s">
        <v>20</v>
      </c>
      <c r="I18" s="7">
        <v>0.92</v>
      </c>
      <c r="J18" s="7" t="str">
        <f t="shared" si="4"/>
        <v>084x - Tariff Class -  10271</v>
      </c>
      <c r="K18" s="8">
        <f t="shared" si="5"/>
        <v>3.4074074074074069E-2</v>
      </c>
      <c r="L18" s="8">
        <f t="shared" si="7"/>
        <v>0</v>
      </c>
      <c r="M18" s="8">
        <f t="shared" ref="M18:O33" si="11">$E18/(1+$J$6)*$I18/100</f>
        <v>3.4074074074074069E-2</v>
      </c>
      <c r="N18" s="8">
        <f t="shared" si="7"/>
        <v>0</v>
      </c>
      <c r="O18" s="8">
        <f t="shared" si="9"/>
        <v>3.4074074074074069E-2</v>
      </c>
      <c r="P18" s="8">
        <f t="shared" si="7"/>
        <v>0</v>
      </c>
      <c r="Q18" s="8">
        <f t="shared" si="10"/>
        <v>-3.4074074074074069E-2</v>
      </c>
      <c r="R18" s="8">
        <f t="shared" si="6"/>
        <v>0</v>
      </c>
      <c r="S18" s="8">
        <f t="shared" si="6"/>
        <v>-3.4074074074074069E-2</v>
      </c>
      <c r="T18" s="8">
        <f t="shared" si="6"/>
        <v>0</v>
      </c>
      <c r="U18" s="8">
        <f t="shared" si="6"/>
        <v>-3.4074074074074069E-2</v>
      </c>
      <c r="V18" s="8">
        <f t="shared" si="6"/>
        <v>0</v>
      </c>
      <c r="Y18" s="30">
        <v>0</v>
      </c>
      <c r="Z18" s="30">
        <v>4</v>
      </c>
      <c r="AA18" s="30"/>
      <c r="AB18" s="30"/>
    </row>
    <row r="19" spans="1:28" ht="14" x14ac:dyDescent="0.3">
      <c r="A19" s="21">
        <v>12</v>
      </c>
      <c r="B19" s="24">
        <v>10272</v>
      </c>
      <c r="C19" s="25" t="s">
        <v>48</v>
      </c>
      <c r="D19" s="69">
        <f t="shared" si="0"/>
        <v>0</v>
      </c>
      <c r="E19" s="69">
        <f t="shared" si="1"/>
        <v>3</v>
      </c>
      <c r="F19" s="69" t="str">
        <f t="shared" si="2"/>
        <v/>
      </c>
      <c r="G19" s="69" t="str">
        <f t="shared" si="3"/>
        <v/>
      </c>
      <c r="H19" s="67" t="s">
        <v>20</v>
      </c>
      <c r="I19" s="7">
        <v>0.92</v>
      </c>
      <c r="J19" s="7" t="str">
        <f t="shared" si="4"/>
        <v>084x - Tariff Class -  10272</v>
      </c>
      <c r="K19" s="8">
        <f t="shared" si="5"/>
        <v>2.5555555555555554E-2</v>
      </c>
      <c r="L19" s="8">
        <f t="shared" si="7"/>
        <v>0</v>
      </c>
      <c r="M19" s="8">
        <f t="shared" si="11"/>
        <v>2.5555555555555554E-2</v>
      </c>
      <c r="N19" s="8">
        <f t="shared" si="7"/>
        <v>0</v>
      </c>
      <c r="O19" s="8">
        <f t="shared" si="9"/>
        <v>2.5555555555555554E-2</v>
      </c>
      <c r="P19" s="8">
        <f t="shared" si="7"/>
        <v>0</v>
      </c>
      <c r="Q19" s="8">
        <f t="shared" si="10"/>
        <v>-2.5555555555555554E-2</v>
      </c>
      <c r="R19" s="8">
        <f t="shared" si="6"/>
        <v>0</v>
      </c>
      <c r="S19" s="8">
        <f t="shared" si="6"/>
        <v>-2.5555555555555554E-2</v>
      </c>
      <c r="T19" s="8">
        <f t="shared" si="6"/>
        <v>0</v>
      </c>
      <c r="U19" s="8">
        <f t="shared" si="6"/>
        <v>-2.5555555555555554E-2</v>
      </c>
      <c r="V19" s="8">
        <f t="shared" si="6"/>
        <v>0</v>
      </c>
      <c r="Y19" s="30">
        <v>0</v>
      </c>
      <c r="Z19" s="30">
        <v>3</v>
      </c>
      <c r="AA19" s="30"/>
      <c r="AB19" s="30"/>
    </row>
    <row r="20" spans="1:28" ht="12.75" customHeight="1" x14ac:dyDescent="0.3">
      <c r="A20" s="21">
        <v>13</v>
      </c>
      <c r="B20" s="24">
        <v>10273</v>
      </c>
      <c r="C20" s="25" t="s">
        <v>48</v>
      </c>
      <c r="D20" s="69">
        <f t="shared" si="0"/>
        <v>0</v>
      </c>
      <c r="E20" s="69">
        <f t="shared" si="1"/>
        <v>2</v>
      </c>
      <c r="F20" s="69" t="str">
        <f t="shared" si="2"/>
        <v/>
      </c>
      <c r="G20" s="69" t="str">
        <f t="shared" si="3"/>
        <v/>
      </c>
      <c r="H20" s="67" t="s">
        <v>20</v>
      </c>
      <c r="I20" s="7">
        <v>0.92</v>
      </c>
      <c r="J20" s="7" t="str">
        <f t="shared" si="4"/>
        <v>084x - Tariff Class -  10273</v>
      </c>
      <c r="K20" s="8">
        <f t="shared" si="5"/>
        <v>1.7037037037037035E-2</v>
      </c>
      <c r="L20" s="8">
        <f t="shared" si="7"/>
        <v>0</v>
      </c>
      <c r="M20" s="8">
        <f t="shared" si="11"/>
        <v>1.7037037037037035E-2</v>
      </c>
      <c r="N20" s="8">
        <f t="shared" si="7"/>
        <v>0</v>
      </c>
      <c r="O20" s="8">
        <f t="shared" si="9"/>
        <v>1.7037037037037035E-2</v>
      </c>
      <c r="P20" s="8">
        <f t="shared" si="7"/>
        <v>0</v>
      </c>
      <c r="Q20" s="8">
        <f t="shared" si="10"/>
        <v>-1.7037037037037035E-2</v>
      </c>
      <c r="R20" s="8">
        <f t="shared" si="6"/>
        <v>0</v>
      </c>
      <c r="S20" s="8">
        <f t="shared" si="6"/>
        <v>-1.7037037037037035E-2</v>
      </c>
      <c r="T20" s="8">
        <f t="shared" si="6"/>
        <v>0</v>
      </c>
      <c r="U20" s="8">
        <f t="shared" si="6"/>
        <v>-1.7037037037037035E-2</v>
      </c>
      <c r="V20" s="8">
        <f t="shared" si="6"/>
        <v>0</v>
      </c>
      <c r="Y20" s="30">
        <v>0</v>
      </c>
      <c r="Z20" s="30">
        <v>2</v>
      </c>
      <c r="AA20" s="30"/>
      <c r="AB20" s="30"/>
    </row>
    <row r="21" spans="1:28" ht="12.75" customHeight="1" x14ac:dyDescent="0.3">
      <c r="A21" s="21">
        <v>14</v>
      </c>
      <c r="B21" s="22">
        <v>10659</v>
      </c>
      <c r="C21" s="22" t="s">
        <v>48</v>
      </c>
      <c r="D21" s="69">
        <f t="shared" si="0"/>
        <v>0</v>
      </c>
      <c r="E21" s="69">
        <f t="shared" si="1"/>
        <v>8</v>
      </c>
      <c r="F21" s="69" t="str">
        <f t="shared" si="2"/>
        <v/>
      </c>
      <c r="G21" s="69" t="str">
        <f t="shared" si="3"/>
        <v/>
      </c>
      <c r="H21" s="66" t="s">
        <v>20</v>
      </c>
      <c r="I21" s="7">
        <v>0.92</v>
      </c>
      <c r="J21" s="7" t="str">
        <f t="shared" si="4"/>
        <v>084x - Tariff Class -  10659</v>
      </c>
      <c r="K21" s="8">
        <f t="shared" si="5"/>
        <v>6.8148148148148138E-2</v>
      </c>
      <c r="L21" s="8">
        <f t="shared" si="7"/>
        <v>0</v>
      </c>
      <c r="M21" s="8">
        <f t="shared" si="11"/>
        <v>6.8148148148148138E-2</v>
      </c>
      <c r="N21" s="8">
        <f t="shared" si="7"/>
        <v>0</v>
      </c>
      <c r="O21" s="8">
        <f t="shared" si="9"/>
        <v>6.8148148148148138E-2</v>
      </c>
      <c r="P21" s="8">
        <f t="shared" si="7"/>
        <v>0</v>
      </c>
      <c r="Q21" s="8">
        <f t="shared" si="10"/>
        <v>-6.8148148148148138E-2</v>
      </c>
      <c r="R21" s="8">
        <f t="shared" si="6"/>
        <v>0</v>
      </c>
      <c r="S21" s="8">
        <f t="shared" si="6"/>
        <v>-6.8148148148148138E-2</v>
      </c>
      <c r="T21" s="8">
        <f t="shared" si="6"/>
        <v>0</v>
      </c>
      <c r="U21" s="8">
        <f t="shared" si="6"/>
        <v>-6.8148148148148138E-2</v>
      </c>
      <c r="V21" s="8">
        <f t="shared" si="6"/>
        <v>0</v>
      </c>
      <c r="Y21" s="30">
        <v>0</v>
      </c>
      <c r="Z21" s="30">
        <v>8</v>
      </c>
      <c r="AA21" s="30"/>
      <c r="AB21" s="30"/>
    </row>
    <row r="22" spans="1:28" ht="14" x14ac:dyDescent="0.3">
      <c r="A22" s="21">
        <v>15</v>
      </c>
      <c r="B22" s="22">
        <v>10660</v>
      </c>
      <c r="C22" s="22" t="s">
        <v>48</v>
      </c>
      <c r="D22" s="69">
        <f t="shared" si="0"/>
        <v>0</v>
      </c>
      <c r="E22" s="69">
        <f t="shared" si="1"/>
        <v>7</v>
      </c>
      <c r="F22" s="69" t="str">
        <f t="shared" si="2"/>
        <v/>
      </c>
      <c r="G22" s="69" t="str">
        <f t="shared" si="3"/>
        <v/>
      </c>
      <c r="H22" s="66" t="s">
        <v>20</v>
      </c>
      <c r="I22" s="7">
        <v>0.92</v>
      </c>
      <c r="J22" s="7" t="str">
        <f t="shared" si="4"/>
        <v>084x - Tariff Class -  10660</v>
      </c>
      <c r="K22" s="8">
        <f t="shared" si="5"/>
        <v>5.962962962962963E-2</v>
      </c>
      <c r="L22" s="8">
        <f t="shared" si="7"/>
        <v>0</v>
      </c>
      <c r="M22" s="8">
        <f t="shared" si="11"/>
        <v>5.962962962962963E-2</v>
      </c>
      <c r="N22" s="8">
        <f t="shared" si="7"/>
        <v>0</v>
      </c>
      <c r="O22" s="8">
        <f t="shared" si="9"/>
        <v>5.962962962962963E-2</v>
      </c>
      <c r="P22" s="8">
        <f t="shared" si="7"/>
        <v>0</v>
      </c>
      <c r="Q22" s="8">
        <f t="shared" si="10"/>
        <v>-5.962962962962963E-2</v>
      </c>
      <c r="R22" s="8">
        <f t="shared" si="6"/>
        <v>0</v>
      </c>
      <c r="S22" s="8">
        <f t="shared" si="6"/>
        <v>-5.962962962962963E-2</v>
      </c>
      <c r="T22" s="8">
        <f t="shared" si="6"/>
        <v>0</v>
      </c>
      <c r="U22" s="8">
        <f t="shared" si="6"/>
        <v>-5.962962962962963E-2</v>
      </c>
      <c r="V22" s="8">
        <f t="shared" si="6"/>
        <v>0</v>
      </c>
      <c r="Y22" s="30">
        <v>0</v>
      </c>
      <c r="Z22" s="30">
        <v>7</v>
      </c>
      <c r="AA22" s="30"/>
      <c r="AB22" s="30"/>
    </row>
    <row r="23" spans="1:28" ht="14" x14ac:dyDescent="0.3">
      <c r="A23" s="21">
        <v>16</v>
      </c>
      <c r="B23" s="22">
        <v>10661</v>
      </c>
      <c r="C23" s="22" t="s">
        <v>48</v>
      </c>
      <c r="D23" s="69">
        <f t="shared" si="0"/>
        <v>0</v>
      </c>
      <c r="E23" s="69">
        <f t="shared" si="1"/>
        <v>6</v>
      </c>
      <c r="F23" s="69" t="str">
        <f t="shared" si="2"/>
        <v/>
      </c>
      <c r="G23" s="69" t="str">
        <f t="shared" si="3"/>
        <v/>
      </c>
      <c r="H23" s="66" t="s">
        <v>20</v>
      </c>
      <c r="I23" s="7">
        <v>0.92</v>
      </c>
      <c r="J23" s="7" t="str">
        <f t="shared" si="4"/>
        <v>084x - Tariff Class -  10661</v>
      </c>
      <c r="K23" s="8">
        <f t="shared" si="5"/>
        <v>5.1111111111111107E-2</v>
      </c>
      <c r="L23" s="8">
        <f t="shared" si="7"/>
        <v>0</v>
      </c>
      <c r="M23" s="8">
        <f t="shared" si="11"/>
        <v>5.1111111111111107E-2</v>
      </c>
      <c r="N23" s="8">
        <f t="shared" si="7"/>
        <v>0</v>
      </c>
      <c r="O23" s="8">
        <f t="shared" si="9"/>
        <v>5.1111111111111107E-2</v>
      </c>
      <c r="P23" s="8">
        <f t="shared" si="7"/>
        <v>0</v>
      </c>
      <c r="Q23" s="8">
        <f t="shared" si="10"/>
        <v>-5.1111111111111107E-2</v>
      </c>
      <c r="R23" s="8">
        <f t="shared" si="6"/>
        <v>0</v>
      </c>
      <c r="S23" s="8">
        <f t="shared" si="6"/>
        <v>-5.1111111111111107E-2</v>
      </c>
      <c r="T23" s="8">
        <f t="shared" si="6"/>
        <v>0</v>
      </c>
      <c r="U23" s="8">
        <f t="shared" si="6"/>
        <v>-5.1111111111111107E-2</v>
      </c>
      <c r="V23" s="8">
        <f t="shared" si="6"/>
        <v>0</v>
      </c>
      <c r="Y23" s="30">
        <v>0</v>
      </c>
      <c r="Z23" s="30">
        <v>6</v>
      </c>
      <c r="AA23" s="30"/>
      <c r="AB23" s="30"/>
    </row>
    <row r="24" spans="1:28" ht="14" x14ac:dyDescent="0.3">
      <c r="A24" s="21">
        <v>17</v>
      </c>
      <c r="B24" s="22">
        <v>10662</v>
      </c>
      <c r="C24" s="22" t="s">
        <v>48</v>
      </c>
      <c r="D24" s="69">
        <f t="shared" si="0"/>
        <v>0</v>
      </c>
      <c r="E24" s="69">
        <f t="shared" si="1"/>
        <v>5</v>
      </c>
      <c r="F24" s="69" t="str">
        <f t="shared" si="2"/>
        <v/>
      </c>
      <c r="G24" s="69" t="str">
        <f t="shared" si="3"/>
        <v/>
      </c>
      <c r="H24" s="66" t="s">
        <v>20</v>
      </c>
      <c r="I24" s="7">
        <v>0.92</v>
      </c>
      <c r="J24" s="7" t="str">
        <f t="shared" si="4"/>
        <v>084x - Tariff Class -  10662</v>
      </c>
      <c r="K24" s="8">
        <f t="shared" si="5"/>
        <v>4.2592592592592599E-2</v>
      </c>
      <c r="L24" s="8">
        <f t="shared" si="7"/>
        <v>0</v>
      </c>
      <c r="M24" s="8">
        <f t="shared" si="11"/>
        <v>4.2592592592592599E-2</v>
      </c>
      <c r="N24" s="8">
        <f t="shared" si="7"/>
        <v>0</v>
      </c>
      <c r="O24" s="8">
        <f t="shared" si="9"/>
        <v>4.2592592592592599E-2</v>
      </c>
      <c r="P24" s="8">
        <f t="shared" si="7"/>
        <v>0</v>
      </c>
      <c r="Q24" s="8">
        <f t="shared" si="10"/>
        <v>-4.2592592592592599E-2</v>
      </c>
      <c r="R24" s="8">
        <f t="shared" si="6"/>
        <v>0</v>
      </c>
      <c r="S24" s="8">
        <f t="shared" si="6"/>
        <v>-4.2592592592592599E-2</v>
      </c>
      <c r="T24" s="8">
        <f t="shared" si="6"/>
        <v>0</v>
      </c>
      <c r="U24" s="8">
        <f t="shared" si="6"/>
        <v>-4.2592592592592599E-2</v>
      </c>
      <c r="V24" s="8">
        <f t="shared" si="6"/>
        <v>0</v>
      </c>
      <c r="Y24" s="30">
        <v>0</v>
      </c>
      <c r="Z24" s="30">
        <v>5</v>
      </c>
      <c r="AA24" s="30"/>
      <c r="AB24" s="30"/>
    </row>
    <row r="25" spans="1:28" ht="14" x14ac:dyDescent="0.3">
      <c r="A25" s="21">
        <v>18</v>
      </c>
      <c r="B25" s="22">
        <v>10701</v>
      </c>
      <c r="C25" s="22" t="s">
        <v>48</v>
      </c>
      <c r="D25" s="69">
        <f t="shared" si="0"/>
        <v>0</v>
      </c>
      <c r="E25" s="69">
        <f t="shared" si="1"/>
        <v>3.25</v>
      </c>
      <c r="F25" s="69" t="str">
        <f t="shared" si="2"/>
        <v/>
      </c>
      <c r="G25" s="69" t="str">
        <f t="shared" si="3"/>
        <v/>
      </c>
      <c r="H25" s="66" t="s">
        <v>20</v>
      </c>
      <c r="I25" s="7">
        <v>0.92</v>
      </c>
      <c r="J25" s="7" t="str">
        <f t="shared" si="4"/>
        <v>084x - Tariff Class -  10701</v>
      </c>
      <c r="K25" s="8">
        <f t="shared" si="5"/>
        <v>2.7685185185185188E-2</v>
      </c>
      <c r="L25" s="8">
        <f t="shared" si="7"/>
        <v>0</v>
      </c>
      <c r="M25" s="8">
        <f t="shared" si="11"/>
        <v>2.7685185185185188E-2</v>
      </c>
      <c r="N25" s="8">
        <f t="shared" si="7"/>
        <v>0</v>
      </c>
      <c r="O25" s="8">
        <f t="shared" si="9"/>
        <v>2.7685185185185188E-2</v>
      </c>
      <c r="P25" s="8">
        <f t="shared" si="7"/>
        <v>0</v>
      </c>
      <c r="Q25" s="8">
        <f t="shared" si="10"/>
        <v>-2.7685185185185188E-2</v>
      </c>
      <c r="R25" s="8">
        <f t="shared" si="10"/>
        <v>0</v>
      </c>
      <c r="S25" s="8">
        <f t="shared" si="10"/>
        <v>-2.7685185185185188E-2</v>
      </c>
      <c r="T25" s="8">
        <f t="shared" si="10"/>
        <v>0</v>
      </c>
      <c r="U25" s="8">
        <f t="shared" si="10"/>
        <v>-2.7685185185185188E-2</v>
      </c>
      <c r="V25" s="8">
        <f t="shared" si="10"/>
        <v>0</v>
      </c>
      <c r="Y25" s="30">
        <v>0</v>
      </c>
      <c r="Z25" s="30">
        <v>3.25</v>
      </c>
      <c r="AA25" s="30"/>
      <c r="AB25" s="30"/>
    </row>
    <row r="26" spans="1:28" ht="14" x14ac:dyDescent="0.3">
      <c r="A26" s="21">
        <v>19</v>
      </c>
      <c r="B26" s="22">
        <v>10006</v>
      </c>
      <c r="C26" s="22" t="s">
        <v>48</v>
      </c>
      <c r="D26" s="69">
        <f t="shared" si="0"/>
        <v>0</v>
      </c>
      <c r="E26" s="69">
        <f t="shared" si="1"/>
        <v>35.5</v>
      </c>
      <c r="F26" s="69" t="str">
        <f t="shared" si="2"/>
        <v/>
      </c>
      <c r="G26" s="69" t="str">
        <f t="shared" si="3"/>
        <v/>
      </c>
      <c r="H26" s="66" t="s">
        <v>41</v>
      </c>
      <c r="I26" s="7">
        <v>0.88</v>
      </c>
      <c r="J26" s="7" t="str">
        <f t="shared" si="4"/>
        <v>090x/18xy - Tariff Class -  10006</v>
      </c>
      <c r="K26" s="8">
        <f t="shared" si="5"/>
        <v>0.28925925925925922</v>
      </c>
      <c r="L26" s="8">
        <f t="shared" si="7"/>
        <v>0</v>
      </c>
      <c r="M26" s="8">
        <f t="shared" si="11"/>
        <v>0.28925925925925922</v>
      </c>
      <c r="N26" s="8">
        <f t="shared" si="7"/>
        <v>0</v>
      </c>
      <c r="O26" s="8">
        <f t="shared" si="9"/>
        <v>0.28925925925925922</v>
      </c>
      <c r="P26" s="8">
        <f t="shared" si="7"/>
        <v>0</v>
      </c>
      <c r="Q26" s="8">
        <f t="shared" si="10"/>
        <v>-0.28925925925925922</v>
      </c>
      <c r="R26" s="8">
        <f t="shared" si="10"/>
        <v>0</v>
      </c>
      <c r="S26" s="8">
        <f t="shared" si="10"/>
        <v>-0.28925925925925922</v>
      </c>
      <c r="T26" s="8">
        <f t="shared" si="10"/>
        <v>0</v>
      </c>
      <c r="U26" s="8">
        <f t="shared" si="10"/>
        <v>-0.28925925925925922</v>
      </c>
      <c r="V26" s="8">
        <f t="shared" si="10"/>
        <v>0</v>
      </c>
      <c r="Y26" s="30">
        <v>0</v>
      </c>
      <c r="Z26" s="30">
        <v>35.5</v>
      </c>
      <c r="AA26" s="30"/>
      <c r="AB26" s="30"/>
    </row>
    <row r="27" spans="1:28" ht="14" x14ac:dyDescent="0.3">
      <c r="A27" s="21">
        <v>20</v>
      </c>
      <c r="B27" s="22">
        <v>10007</v>
      </c>
      <c r="C27" s="22" t="s">
        <v>48</v>
      </c>
      <c r="D27" s="69">
        <f t="shared" si="0"/>
        <v>0</v>
      </c>
      <c r="E27" s="69">
        <f t="shared" si="1"/>
        <v>49.59</v>
      </c>
      <c r="F27" s="69" t="str">
        <f t="shared" si="2"/>
        <v/>
      </c>
      <c r="G27" s="69" t="str">
        <f t="shared" si="3"/>
        <v/>
      </c>
      <c r="H27" s="66" t="s">
        <v>41</v>
      </c>
      <c r="I27" s="7">
        <v>0.88</v>
      </c>
      <c r="J27" s="7" t="str">
        <f t="shared" si="4"/>
        <v>090x/18xy - Tariff Class -  10007</v>
      </c>
      <c r="K27" s="8">
        <f t="shared" si="5"/>
        <v>0.40406666666666669</v>
      </c>
      <c r="L27" s="8">
        <f t="shared" si="7"/>
        <v>0</v>
      </c>
      <c r="M27" s="8">
        <f t="shared" si="11"/>
        <v>0.40406666666666669</v>
      </c>
      <c r="N27" s="8">
        <f t="shared" si="7"/>
        <v>0</v>
      </c>
      <c r="O27" s="8">
        <f t="shared" si="9"/>
        <v>0.40406666666666669</v>
      </c>
      <c r="P27" s="8">
        <f t="shared" si="7"/>
        <v>0</v>
      </c>
      <c r="Q27" s="8">
        <f t="shared" si="10"/>
        <v>-0.40406666666666669</v>
      </c>
      <c r="R27" s="8">
        <f t="shared" si="10"/>
        <v>0</v>
      </c>
      <c r="S27" s="8">
        <f t="shared" si="10"/>
        <v>-0.40406666666666669</v>
      </c>
      <c r="T27" s="8">
        <f t="shared" si="10"/>
        <v>0</v>
      </c>
      <c r="U27" s="8">
        <f t="shared" si="10"/>
        <v>-0.40406666666666669</v>
      </c>
      <c r="V27" s="8">
        <f t="shared" si="10"/>
        <v>0</v>
      </c>
      <c r="Y27" s="30">
        <v>0</v>
      </c>
      <c r="Z27" s="30">
        <v>49.59</v>
      </c>
      <c r="AA27" s="30"/>
      <c r="AB27" s="30"/>
    </row>
    <row r="28" spans="1:28" ht="14" x14ac:dyDescent="0.3">
      <c r="A28" s="21">
        <v>21</v>
      </c>
      <c r="B28" s="22">
        <v>10008</v>
      </c>
      <c r="C28" s="22" t="s">
        <v>48</v>
      </c>
      <c r="D28" s="69">
        <f t="shared" si="0"/>
        <v>0</v>
      </c>
      <c r="E28" s="69">
        <f t="shared" si="1"/>
        <v>63.83</v>
      </c>
      <c r="F28" s="69" t="str">
        <f t="shared" si="2"/>
        <v/>
      </c>
      <c r="G28" s="69" t="str">
        <f t="shared" si="3"/>
        <v/>
      </c>
      <c r="H28" s="66" t="s">
        <v>41</v>
      </c>
      <c r="I28" s="7">
        <v>0.88</v>
      </c>
      <c r="J28" s="7" t="str">
        <f t="shared" si="4"/>
        <v>090x/18xy - Tariff Class -  10008</v>
      </c>
      <c r="K28" s="8">
        <f t="shared" si="5"/>
        <v>0.52009629629629628</v>
      </c>
      <c r="L28" s="8">
        <f t="shared" si="7"/>
        <v>0</v>
      </c>
      <c r="M28" s="8">
        <f t="shared" si="11"/>
        <v>0.52009629629629628</v>
      </c>
      <c r="N28" s="8">
        <f t="shared" si="7"/>
        <v>0</v>
      </c>
      <c r="O28" s="8">
        <f t="shared" si="9"/>
        <v>0.52009629629629628</v>
      </c>
      <c r="P28" s="8">
        <f t="shared" si="7"/>
        <v>0</v>
      </c>
      <c r="Q28" s="8">
        <f t="shared" si="10"/>
        <v>-0.52009629629629628</v>
      </c>
      <c r="R28" s="8">
        <f t="shared" si="10"/>
        <v>0</v>
      </c>
      <c r="S28" s="8">
        <f t="shared" si="10"/>
        <v>-0.52009629629629628</v>
      </c>
      <c r="T28" s="8">
        <f t="shared" si="10"/>
        <v>0</v>
      </c>
      <c r="U28" s="8">
        <f t="shared" si="10"/>
        <v>-0.52009629629629628</v>
      </c>
      <c r="V28" s="8">
        <f t="shared" si="10"/>
        <v>0</v>
      </c>
      <c r="Y28" s="30">
        <v>0</v>
      </c>
      <c r="Z28" s="30">
        <v>63.83</v>
      </c>
      <c r="AA28" s="30"/>
      <c r="AB28" s="30"/>
    </row>
    <row r="29" spans="1:28" ht="14" x14ac:dyDescent="0.3">
      <c r="A29" s="21">
        <v>22</v>
      </c>
      <c r="B29" s="22">
        <v>10009</v>
      </c>
      <c r="C29" s="22" t="s">
        <v>48</v>
      </c>
      <c r="D29" s="69">
        <f t="shared" si="0"/>
        <v>0</v>
      </c>
      <c r="E29" s="69">
        <f t="shared" si="1"/>
        <v>85.23</v>
      </c>
      <c r="F29" s="69" t="str">
        <f t="shared" si="2"/>
        <v/>
      </c>
      <c r="G29" s="69" t="str">
        <f t="shared" si="3"/>
        <v/>
      </c>
      <c r="H29" s="66" t="s">
        <v>41</v>
      </c>
      <c r="I29" s="7">
        <v>0.88</v>
      </c>
      <c r="J29" s="7" t="str">
        <f t="shared" si="4"/>
        <v>090x/18xy - Tariff Class -  10009</v>
      </c>
      <c r="K29" s="8">
        <f t="shared" si="5"/>
        <v>0.69446666666666668</v>
      </c>
      <c r="L29" s="8">
        <f t="shared" si="7"/>
        <v>0</v>
      </c>
      <c r="M29" s="8">
        <f t="shared" si="11"/>
        <v>0.69446666666666668</v>
      </c>
      <c r="N29" s="8">
        <f t="shared" si="7"/>
        <v>0</v>
      </c>
      <c r="O29" s="8">
        <f t="shared" si="9"/>
        <v>0.69446666666666668</v>
      </c>
      <c r="P29" s="8">
        <f t="shared" si="7"/>
        <v>0</v>
      </c>
      <c r="Q29" s="8">
        <f t="shared" si="10"/>
        <v>-0.69446666666666668</v>
      </c>
      <c r="R29" s="8">
        <f t="shared" si="10"/>
        <v>0</v>
      </c>
      <c r="S29" s="8">
        <f t="shared" si="10"/>
        <v>-0.69446666666666668</v>
      </c>
      <c r="T29" s="8">
        <f t="shared" si="10"/>
        <v>0</v>
      </c>
      <c r="U29" s="8">
        <f t="shared" si="10"/>
        <v>-0.69446666666666668</v>
      </c>
      <c r="V29" s="8">
        <f t="shared" si="10"/>
        <v>0</v>
      </c>
      <c r="Y29" s="30">
        <v>0</v>
      </c>
      <c r="Z29" s="30">
        <v>85.23</v>
      </c>
      <c r="AA29" s="30"/>
      <c r="AB29" s="30"/>
    </row>
    <row r="30" spans="1:28" ht="14" x14ac:dyDescent="0.3">
      <c r="A30" s="21">
        <v>23</v>
      </c>
      <c r="B30" s="22">
        <v>10010</v>
      </c>
      <c r="C30" s="22" t="s">
        <v>48</v>
      </c>
      <c r="D30" s="69">
        <f t="shared" si="0"/>
        <v>0</v>
      </c>
      <c r="E30" s="69">
        <f t="shared" si="1"/>
        <v>100</v>
      </c>
      <c r="F30" s="69" t="str">
        <f t="shared" si="2"/>
        <v/>
      </c>
      <c r="G30" s="69" t="str">
        <f t="shared" si="3"/>
        <v/>
      </c>
      <c r="H30" s="66" t="s">
        <v>41</v>
      </c>
      <c r="I30" s="7">
        <v>0.88</v>
      </c>
      <c r="J30" s="7" t="str">
        <f t="shared" si="4"/>
        <v>090x/18xy - Tariff Class -  10010</v>
      </c>
      <c r="K30" s="8">
        <f t="shared" si="5"/>
        <v>0.81481481481481466</v>
      </c>
      <c r="L30" s="8">
        <f t="shared" ref="L30:P49" si="12">$D30/(1+$J$6)*$I30/100</f>
        <v>0</v>
      </c>
      <c r="M30" s="8">
        <f t="shared" si="11"/>
        <v>0.81481481481481466</v>
      </c>
      <c r="N30" s="8">
        <f t="shared" si="12"/>
        <v>0</v>
      </c>
      <c r="O30" s="8">
        <f t="shared" si="9"/>
        <v>0.81481481481481466</v>
      </c>
      <c r="P30" s="8">
        <f t="shared" si="12"/>
        <v>0</v>
      </c>
      <c r="Q30" s="8">
        <f t="shared" si="10"/>
        <v>-0.81481481481481466</v>
      </c>
      <c r="R30" s="8">
        <f t="shared" si="10"/>
        <v>0</v>
      </c>
      <c r="S30" s="8">
        <f t="shared" si="10"/>
        <v>-0.81481481481481466</v>
      </c>
      <c r="T30" s="8">
        <f t="shared" si="10"/>
        <v>0</v>
      </c>
      <c r="U30" s="8">
        <f t="shared" si="10"/>
        <v>-0.81481481481481466</v>
      </c>
      <c r="V30" s="8">
        <f t="shared" si="10"/>
        <v>0</v>
      </c>
      <c r="Y30" s="30">
        <v>0</v>
      </c>
      <c r="Z30" s="30">
        <v>100</v>
      </c>
      <c r="AA30" s="30"/>
      <c r="AB30" s="30"/>
    </row>
    <row r="31" spans="1:28" ht="14" x14ac:dyDescent="0.3">
      <c r="A31" s="21">
        <v>24</v>
      </c>
      <c r="B31" s="22">
        <v>10011</v>
      </c>
      <c r="C31" s="22" t="s">
        <v>48</v>
      </c>
      <c r="D31" s="69">
        <f t="shared" si="0"/>
        <v>0</v>
      </c>
      <c r="E31" s="69">
        <f t="shared" si="1"/>
        <v>106.38</v>
      </c>
      <c r="F31" s="69" t="str">
        <f t="shared" si="2"/>
        <v/>
      </c>
      <c r="G31" s="69" t="str">
        <f t="shared" si="3"/>
        <v/>
      </c>
      <c r="H31" s="66" t="s">
        <v>41</v>
      </c>
      <c r="I31" s="7">
        <v>0.88</v>
      </c>
      <c r="J31" s="7" t="str">
        <f t="shared" si="4"/>
        <v>090x/18xy - Tariff Class -  10011</v>
      </c>
      <c r="K31" s="8">
        <f t="shared" si="5"/>
        <v>0.8667999999999999</v>
      </c>
      <c r="L31" s="8">
        <f t="shared" si="12"/>
        <v>0</v>
      </c>
      <c r="M31" s="8">
        <f t="shared" si="11"/>
        <v>0.8667999999999999</v>
      </c>
      <c r="N31" s="8">
        <f t="shared" si="12"/>
        <v>0</v>
      </c>
      <c r="O31" s="8">
        <f>$E31/(1+$J$6)*$I31/100</f>
        <v>0.8667999999999999</v>
      </c>
      <c r="P31" s="8">
        <f t="shared" si="12"/>
        <v>0</v>
      </c>
      <c r="Q31" s="8">
        <f t="shared" si="10"/>
        <v>-0.8667999999999999</v>
      </c>
      <c r="R31" s="8">
        <f t="shared" si="10"/>
        <v>0</v>
      </c>
      <c r="S31" s="8">
        <f t="shared" si="10"/>
        <v>-0.8667999999999999</v>
      </c>
      <c r="T31" s="8">
        <f t="shared" si="10"/>
        <v>0</v>
      </c>
      <c r="U31" s="8">
        <f t="shared" si="10"/>
        <v>-0.8667999999999999</v>
      </c>
      <c r="V31" s="8">
        <f t="shared" si="10"/>
        <v>0</v>
      </c>
      <c r="Y31" s="30">
        <v>0</v>
      </c>
      <c r="Z31" s="30">
        <v>106.38</v>
      </c>
      <c r="AA31" s="30"/>
      <c r="AB31" s="30"/>
    </row>
    <row r="32" spans="1:28" ht="14" x14ac:dyDescent="0.3">
      <c r="A32" s="21">
        <v>25</v>
      </c>
      <c r="B32" s="22">
        <v>10012</v>
      </c>
      <c r="C32" s="22" t="s">
        <v>48</v>
      </c>
      <c r="D32" s="69">
        <f t="shared" si="0"/>
        <v>0</v>
      </c>
      <c r="E32" s="69">
        <f t="shared" si="1"/>
        <v>119.05</v>
      </c>
      <c r="F32" s="69" t="str">
        <f t="shared" si="2"/>
        <v/>
      </c>
      <c r="G32" s="69" t="str">
        <f t="shared" si="3"/>
        <v/>
      </c>
      <c r="H32" s="66" t="s">
        <v>41</v>
      </c>
      <c r="I32" s="7">
        <v>0.88</v>
      </c>
      <c r="J32" s="7" t="str">
        <f t="shared" si="4"/>
        <v>090x/18xy - Tariff Class -  10012</v>
      </c>
      <c r="K32" s="8">
        <f t="shared" si="5"/>
        <v>0.97003703703703692</v>
      </c>
      <c r="L32" s="8">
        <f t="shared" si="12"/>
        <v>0</v>
      </c>
      <c r="M32" s="8">
        <f t="shared" si="11"/>
        <v>0.97003703703703692</v>
      </c>
      <c r="N32" s="8">
        <f t="shared" si="12"/>
        <v>0</v>
      </c>
      <c r="O32" s="8">
        <f t="shared" si="11"/>
        <v>0.97003703703703692</v>
      </c>
      <c r="P32" s="8">
        <f t="shared" si="12"/>
        <v>0</v>
      </c>
      <c r="Q32" s="8">
        <f t="shared" si="10"/>
        <v>-0.97003703703703692</v>
      </c>
      <c r="R32" s="8">
        <f t="shared" si="10"/>
        <v>0</v>
      </c>
      <c r="S32" s="8">
        <f t="shared" si="10"/>
        <v>-0.97003703703703692</v>
      </c>
      <c r="T32" s="8">
        <f t="shared" si="10"/>
        <v>0</v>
      </c>
      <c r="U32" s="8">
        <f t="shared" si="10"/>
        <v>-0.97003703703703692</v>
      </c>
      <c r="V32" s="8">
        <f t="shared" si="10"/>
        <v>0</v>
      </c>
      <c r="Y32" s="30">
        <v>0</v>
      </c>
      <c r="Z32" s="30">
        <v>119.05</v>
      </c>
      <c r="AA32" s="30"/>
      <c r="AB32" s="30"/>
    </row>
    <row r="33" spans="1:28" ht="14" x14ac:dyDescent="0.3">
      <c r="A33" s="21">
        <v>26</v>
      </c>
      <c r="B33" s="22">
        <v>10013</v>
      </c>
      <c r="C33" s="22" t="s">
        <v>48</v>
      </c>
      <c r="D33" s="69">
        <f t="shared" si="0"/>
        <v>0</v>
      </c>
      <c r="E33" s="69">
        <f t="shared" si="1"/>
        <v>148.51</v>
      </c>
      <c r="F33" s="69" t="str">
        <f t="shared" si="2"/>
        <v/>
      </c>
      <c r="G33" s="69" t="str">
        <f t="shared" si="3"/>
        <v/>
      </c>
      <c r="H33" s="66" t="s">
        <v>41</v>
      </c>
      <c r="I33" s="7">
        <v>0.88</v>
      </c>
      <c r="J33" s="7" t="str">
        <f t="shared" si="4"/>
        <v>090x/18xy - Tariff Class -  10013</v>
      </c>
      <c r="K33" s="8">
        <f t="shared" si="5"/>
        <v>1.2100814814814813</v>
      </c>
      <c r="L33" s="8">
        <f t="shared" si="12"/>
        <v>0</v>
      </c>
      <c r="M33" s="8">
        <f t="shared" si="11"/>
        <v>1.2100814814814813</v>
      </c>
      <c r="N33" s="8">
        <f t="shared" si="12"/>
        <v>0</v>
      </c>
      <c r="O33" s="8">
        <f t="shared" si="11"/>
        <v>1.2100814814814813</v>
      </c>
      <c r="P33" s="8">
        <f t="shared" si="12"/>
        <v>0</v>
      </c>
      <c r="Q33" s="8">
        <f t="shared" si="10"/>
        <v>-1.2100814814814813</v>
      </c>
      <c r="R33" s="8">
        <f t="shared" si="10"/>
        <v>0</v>
      </c>
      <c r="S33" s="8">
        <f t="shared" si="10"/>
        <v>-1.2100814814814813</v>
      </c>
      <c r="T33" s="8">
        <f t="shared" si="10"/>
        <v>0</v>
      </c>
      <c r="U33" s="8">
        <f t="shared" si="10"/>
        <v>-1.2100814814814813</v>
      </c>
      <c r="V33" s="8">
        <f t="shared" si="10"/>
        <v>0</v>
      </c>
      <c r="Y33" s="30">
        <v>0</v>
      </c>
      <c r="Z33" s="30">
        <v>148.51</v>
      </c>
      <c r="AA33" s="30"/>
      <c r="AB33" s="30"/>
    </row>
    <row r="34" spans="1:28" ht="14" x14ac:dyDescent="0.3">
      <c r="A34" s="21">
        <v>27</v>
      </c>
      <c r="B34" s="22">
        <v>10014</v>
      </c>
      <c r="C34" s="22" t="s">
        <v>48</v>
      </c>
      <c r="D34" s="69">
        <f t="shared" si="0"/>
        <v>0</v>
      </c>
      <c r="E34" s="69">
        <f t="shared" si="1"/>
        <v>150</v>
      </c>
      <c r="F34" s="69" t="str">
        <f t="shared" si="2"/>
        <v/>
      </c>
      <c r="G34" s="69" t="str">
        <f t="shared" si="3"/>
        <v/>
      </c>
      <c r="H34" s="66" t="s">
        <v>41</v>
      </c>
      <c r="I34" s="7">
        <v>0.88</v>
      </c>
      <c r="J34" s="7" t="str">
        <f t="shared" si="4"/>
        <v>090x/18xy - Tariff Class -  10014</v>
      </c>
      <c r="K34" s="8">
        <f t="shared" si="5"/>
        <v>1.2222222222222221</v>
      </c>
      <c r="L34" s="8">
        <f t="shared" si="12"/>
        <v>0</v>
      </c>
      <c r="M34" s="8">
        <f t="shared" ref="M34:O49" si="13">$E34/(1+$J$6)*$I34/100</f>
        <v>1.2222222222222221</v>
      </c>
      <c r="N34" s="8">
        <f t="shared" si="12"/>
        <v>0</v>
      </c>
      <c r="O34" s="8">
        <f t="shared" si="13"/>
        <v>1.2222222222222221</v>
      </c>
      <c r="P34" s="8">
        <f t="shared" si="12"/>
        <v>0</v>
      </c>
      <c r="Q34" s="8">
        <f t="shared" si="10"/>
        <v>-1.2222222222222221</v>
      </c>
      <c r="R34" s="8">
        <f t="shared" si="10"/>
        <v>0</v>
      </c>
      <c r="S34" s="8">
        <f t="shared" si="10"/>
        <v>-1.2222222222222221</v>
      </c>
      <c r="T34" s="8">
        <f t="shared" si="10"/>
        <v>0</v>
      </c>
      <c r="U34" s="8">
        <f t="shared" si="10"/>
        <v>-1.2222222222222221</v>
      </c>
      <c r="V34" s="8">
        <f t="shared" si="10"/>
        <v>0</v>
      </c>
      <c r="Y34" s="30">
        <v>0</v>
      </c>
      <c r="Z34" s="30">
        <v>150</v>
      </c>
      <c r="AA34" s="30"/>
      <c r="AB34" s="30"/>
    </row>
    <row r="35" spans="1:28" ht="14" x14ac:dyDescent="0.3">
      <c r="A35" s="21">
        <v>28</v>
      </c>
      <c r="B35" s="22">
        <v>10015</v>
      </c>
      <c r="C35" s="22" t="s">
        <v>48</v>
      </c>
      <c r="D35" s="69">
        <f t="shared" si="0"/>
        <v>0</v>
      </c>
      <c r="E35" s="69">
        <f t="shared" si="1"/>
        <v>200</v>
      </c>
      <c r="F35" s="69" t="str">
        <f t="shared" si="2"/>
        <v/>
      </c>
      <c r="G35" s="69" t="str">
        <f t="shared" si="3"/>
        <v/>
      </c>
      <c r="H35" s="66" t="s">
        <v>41</v>
      </c>
      <c r="I35" s="7">
        <v>0.88</v>
      </c>
      <c r="J35" s="7" t="str">
        <f t="shared" si="4"/>
        <v>090x/18xy - Tariff Class -  10015</v>
      </c>
      <c r="K35" s="8">
        <f t="shared" si="5"/>
        <v>1.6296296296296293</v>
      </c>
      <c r="L35" s="8">
        <f t="shared" si="12"/>
        <v>0</v>
      </c>
      <c r="M35" s="8">
        <f t="shared" si="13"/>
        <v>1.6296296296296293</v>
      </c>
      <c r="N35" s="8">
        <f t="shared" si="12"/>
        <v>0</v>
      </c>
      <c r="O35" s="8">
        <f t="shared" si="13"/>
        <v>1.6296296296296293</v>
      </c>
      <c r="P35" s="8">
        <f t="shared" si="12"/>
        <v>0</v>
      </c>
      <c r="Q35" s="8">
        <f t="shared" si="10"/>
        <v>-1.6296296296296293</v>
      </c>
      <c r="R35" s="8">
        <f t="shared" si="10"/>
        <v>0</v>
      </c>
      <c r="S35" s="8">
        <f t="shared" si="10"/>
        <v>-1.6296296296296293</v>
      </c>
      <c r="T35" s="8">
        <f t="shared" si="10"/>
        <v>0</v>
      </c>
      <c r="U35" s="8">
        <f t="shared" si="10"/>
        <v>-1.6296296296296293</v>
      </c>
      <c r="V35" s="8">
        <f t="shared" si="10"/>
        <v>0</v>
      </c>
      <c r="Y35" s="30">
        <v>0</v>
      </c>
      <c r="Z35" s="30">
        <v>200</v>
      </c>
      <c r="AA35" s="30"/>
      <c r="AB35" s="30"/>
    </row>
    <row r="36" spans="1:28" ht="14" x14ac:dyDescent="0.3">
      <c r="A36" s="21">
        <v>29</v>
      </c>
      <c r="B36" s="22">
        <v>10016</v>
      </c>
      <c r="C36" s="22" t="s">
        <v>48</v>
      </c>
      <c r="D36" s="69">
        <f t="shared" si="0"/>
        <v>0</v>
      </c>
      <c r="E36" s="69">
        <f t="shared" si="1"/>
        <v>212.77</v>
      </c>
      <c r="F36" s="69" t="str">
        <f t="shared" si="2"/>
        <v/>
      </c>
      <c r="G36" s="69" t="str">
        <f t="shared" si="3"/>
        <v/>
      </c>
      <c r="H36" s="66" t="s">
        <v>41</v>
      </c>
      <c r="I36" s="7">
        <v>0.88</v>
      </c>
      <c r="J36" s="7" t="str">
        <f t="shared" si="4"/>
        <v>090x/18xy - Tariff Class -  10016</v>
      </c>
      <c r="K36" s="8">
        <f t="shared" si="5"/>
        <v>1.7336814814814816</v>
      </c>
      <c r="L36" s="8">
        <f t="shared" si="12"/>
        <v>0</v>
      </c>
      <c r="M36" s="8">
        <f t="shared" si="13"/>
        <v>1.7336814814814816</v>
      </c>
      <c r="N36" s="8">
        <f t="shared" si="12"/>
        <v>0</v>
      </c>
      <c r="O36" s="8">
        <f t="shared" si="13"/>
        <v>1.7336814814814816</v>
      </c>
      <c r="P36" s="8">
        <f t="shared" si="12"/>
        <v>0</v>
      </c>
      <c r="Q36" s="8">
        <f t="shared" si="10"/>
        <v>-1.7336814814814816</v>
      </c>
      <c r="R36" s="8">
        <f t="shared" si="10"/>
        <v>0</v>
      </c>
      <c r="S36" s="8">
        <f t="shared" si="10"/>
        <v>-1.7336814814814816</v>
      </c>
      <c r="T36" s="8">
        <f t="shared" si="10"/>
        <v>0</v>
      </c>
      <c r="U36" s="8">
        <f t="shared" si="10"/>
        <v>-1.7336814814814816</v>
      </c>
      <c r="V36" s="8">
        <f t="shared" si="10"/>
        <v>0</v>
      </c>
      <c r="Y36" s="30">
        <v>0</v>
      </c>
      <c r="Z36" s="30">
        <v>212.77</v>
      </c>
      <c r="AA36" s="30"/>
      <c r="AB36" s="30"/>
    </row>
    <row r="37" spans="1:28" ht="12.75" customHeight="1" x14ac:dyDescent="0.3">
      <c r="A37" s="21">
        <v>30</v>
      </c>
      <c r="B37" s="22">
        <v>10017</v>
      </c>
      <c r="C37" s="22" t="s">
        <v>48</v>
      </c>
      <c r="D37" s="69">
        <f t="shared" si="0"/>
        <v>0</v>
      </c>
      <c r="E37" s="69">
        <f t="shared" si="1"/>
        <v>250</v>
      </c>
      <c r="F37" s="69" t="str">
        <f t="shared" si="2"/>
        <v/>
      </c>
      <c r="G37" s="69" t="str">
        <f t="shared" si="3"/>
        <v/>
      </c>
      <c r="H37" s="66" t="s">
        <v>41</v>
      </c>
      <c r="I37" s="7">
        <v>0.88</v>
      </c>
      <c r="J37" s="7" t="str">
        <f t="shared" si="4"/>
        <v>090x/18xy - Tariff Class -  10017</v>
      </c>
      <c r="K37" s="8">
        <f t="shared" si="5"/>
        <v>2.0370370370370368</v>
      </c>
      <c r="L37" s="8">
        <f t="shared" si="12"/>
        <v>0</v>
      </c>
      <c r="M37" s="8">
        <f t="shared" si="13"/>
        <v>2.0370370370370368</v>
      </c>
      <c r="N37" s="8">
        <f t="shared" si="12"/>
        <v>0</v>
      </c>
      <c r="O37" s="8">
        <f t="shared" si="13"/>
        <v>2.0370370370370368</v>
      </c>
      <c r="P37" s="8">
        <f t="shared" si="12"/>
        <v>0</v>
      </c>
      <c r="Q37" s="8">
        <f t="shared" si="10"/>
        <v>-2.0370370370370368</v>
      </c>
      <c r="R37" s="8">
        <f t="shared" si="10"/>
        <v>0</v>
      </c>
      <c r="S37" s="8">
        <f t="shared" si="10"/>
        <v>-2.0370370370370368</v>
      </c>
      <c r="T37" s="8">
        <f t="shared" si="10"/>
        <v>0</v>
      </c>
      <c r="U37" s="8">
        <f t="shared" si="10"/>
        <v>-2.0370370370370368</v>
      </c>
      <c r="V37" s="8">
        <f t="shared" si="10"/>
        <v>0</v>
      </c>
      <c r="Y37" s="30">
        <v>0</v>
      </c>
      <c r="Z37" s="30">
        <v>250</v>
      </c>
      <c r="AA37" s="30"/>
      <c r="AB37" s="30"/>
    </row>
    <row r="38" spans="1:28" ht="14" x14ac:dyDescent="0.3">
      <c r="A38" s="21">
        <v>31</v>
      </c>
      <c r="B38" s="22">
        <v>10018</v>
      </c>
      <c r="C38" s="22" t="s">
        <v>48</v>
      </c>
      <c r="D38" s="69">
        <f t="shared" si="0"/>
        <v>0</v>
      </c>
      <c r="E38" s="69">
        <f t="shared" si="1"/>
        <v>312.5</v>
      </c>
      <c r="F38" s="69" t="str">
        <f t="shared" si="2"/>
        <v/>
      </c>
      <c r="G38" s="69" t="str">
        <f t="shared" si="3"/>
        <v/>
      </c>
      <c r="H38" s="66" t="s">
        <v>41</v>
      </c>
      <c r="I38" s="7">
        <v>0.88</v>
      </c>
      <c r="J38" s="7" t="str">
        <f t="shared" si="4"/>
        <v>090x/18xy - Tariff Class -  10018</v>
      </c>
      <c r="K38" s="8">
        <f t="shared" si="5"/>
        <v>2.5462962962962963</v>
      </c>
      <c r="L38" s="8">
        <f t="shared" si="12"/>
        <v>0</v>
      </c>
      <c r="M38" s="8">
        <f t="shared" si="13"/>
        <v>2.5462962962962963</v>
      </c>
      <c r="N38" s="8">
        <f t="shared" si="12"/>
        <v>0</v>
      </c>
      <c r="O38" s="8">
        <f t="shared" si="13"/>
        <v>2.5462962962962963</v>
      </c>
      <c r="P38" s="8">
        <f t="shared" si="12"/>
        <v>0</v>
      </c>
      <c r="Q38" s="8">
        <f t="shared" si="10"/>
        <v>-2.5462962962962963</v>
      </c>
      <c r="R38" s="8">
        <f t="shared" si="10"/>
        <v>0</v>
      </c>
      <c r="S38" s="8">
        <f t="shared" si="10"/>
        <v>-2.5462962962962963</v>
      </c>
      <c r="T38" s="8">
        <f t="shared" si="10"/>
        <v>0</v>
      </c>
      <c r="U38" s="8">
        <f t="shared" si="10"/>
        <v>-2.5462962962962963</v>
      </c>
      <c r="V38" s="8">
        <f t="shared" si="10"/>
        <v>0</v>
      </c>
      <c r="Y38" s="30">
        <v>0</v>
      </c>
      <c r="Z38" s="30">
        <v>312.5</v>
      </c>
      <c r="AA38" s="30"/>
      <c r="AB38" s="30"/>
    </row>
    <row r="39" spans="1:28" ht="14" x14ac:dyDescent="0.3">
      <c r="A39" s="21">
        <v>32</v>
      </c>
      <c r="B39" s="22">
        <v>10019</v>
      </c>
      <c r="C39" s="22" t="s">
        <v>48</v>
      </c>
      <c r="D39" s="69">
        <f t="shared" si="0"/>
        <v>0</v>
      </c>
      <c r="E39" s="69">
        <f t="shared" si="1"/>
        <v>422.54</v>
      </c>
      <c r="F39" s="69" t="str">
        <f t="shared" si="2"/>
        <v/>
      </c>
      <c r="G39" s="69" t="str">
        <f t="shared" si="3"/>
        <v/>
      </c>
      <c r="H39" s="66" t="s">
        <v>41</v>
      </c>
      <c r="I39" s="7">
        <v>0.88</v>
      </c>
      <c r="J39" s="7" t="str">
        <f t="shared" si="4"/>
        <v>090x/18xy - Tariff Class -  10019</v>
      </c>
      <c r="K39" s="8">
        <f t="shared" si="5"/>
        <v>3.4429185185185185</v>
      </c>
      <c r="L39" s="8">
        <f t="shared" si="12"/>
        <v>0</v>
      </c>
      <c r="M39" s="8">
        <f t="shared" si="13"/>
        <v>3.4429185185185185</v>
      </c>
      <c r="N39" s="8">
        <f t="shared" si="12"/>
        <v>0</v>
      </c>
      <c r="O39" s="8">
        <f t="shared" si="13"/>
        <v>3.4429185185185185</v>
      </c>
      <c r="P39" s="8">
        <f t="shared" si="12"/>
        <v>0</v>
      </c>
      <c r="Q39" s="8">
        <f t="shared" si="10"/>
        <v>-3.4429185185185185</v>
      </c>
      <c r="R39" s="8">
        <f t="shared" si="10"/>
        <v>0</v>
      </c>
      <c r="S39" s="8">
        <f t="shared" si="10"/>
        <v>-3.4429185185185185</v>
      </c>
      <c r="T39" s="8">
        <f t="shared" si="10"/>
        <v>0</v>
      </c>
      <c r="U39" s="8">
        <f t="shared" si="10"/>
        <v>-3.4429185185185185</v>
      </c>
      <c r="V39" s="8">
        <f t="shared" si="10"/>
        <v>0</v>
      </c>
      <c r="Y39" s="30">
        <v>0</v>
      </c>
      <c r="Z39" s="30">
        <v>422.54</v>
      </c>
      <c r="AA39" s="30"/>
      <c r="AB39" s="30"/>
    </row>
    <row r="40" spans="1:28" ht="14" x14ac:dyDescent="0.3">
      <c r="A40" s="21">
        <v>33</v>
      </c>
      <c r="B40" s="22">
        <v>10020</v>
      </c>
      <c r="C40" s="22" t="s">
        <v>48</v>
      </c>
      <c r="D40" s="69">
        <f t="shared" ref="D40:D71" si="14">IF(Y40="","",Y40*Currency_Converter)</f>
        <v>50</v>
      </c>
      <c r="E40" s="69">
        <f t="shared" ref="E40:E71" si="15">IF(Z40="","",Z40*Currency_Converter)</f>
        <v>49.59</v>
      </c>
      <c r="F40" s="69" t="str">
        <f t="shared" ref="F40:F71" si="16">IF(AA40="","",AA40*Currency_Converter)</f>
        <v/>
      </c>
      <c r="G40" s="69" t="str">
        <f t="shared" ref="G40:G71" si="17">IF(AB40="","",AB40*Currency_Converter)</f>
        <v/>
      </c>
      <c r="H40" s="66" t="s">
        <v>41</v>
      </c>
      <c r="I40" s="7">
        <v>0.88</v>
      </c>
      <c r="J40" s="7" t="str">
        <f t="shared" si="4"/>
        <v>090x/18xy - Tariff Class -  10020</v>
      </c>
      <c r="K40" s="8">
        <f t="shared" si="5"/>
        <v>0.40406666666666669</v>
      </c>
      <c r="L40" s="8">
        <f t="shared" si="12"/>
        <v>0.40740740740740733</v>
      </c>
      <c r="M40" s="8">
        <f t="shared" si="13"/>
        <v>0.40406666666666669</v>
      </c>
      <c r="N40" s="8">
        <f t="shared" si="12"/>
        <v>0.40740740740740733</v>
      </c>
      <c r="O40" s="8">
        <f t="shared" si="13"/>
        <v>0.40406666666666669</v>
      </c>
      <c r="P40" s="8">
        <f t="shared" si="12"/>
        <v>0.40740740740740733</v>
      </c>
      <c r="Q40" s="8">
        <f t="shared" si="10"/>
        <v>-0.40406666666666669</v>
      </c>
      <c r="R40" s="8">
        <f t="shared" si="10"/>
        <v>-0.40740740740740733</v>
      </c>
      <c r="S40" s="8">
        <f t="shared" si="10"/>
        <v>-0.40406666666666669</v>
      </c>
      <c r="T40" s="8">
        <f t="shared" si="10"/>
        <v>-0.40740740740740733</v>
      </c>
      <c r="U40" s="8">
        <f t="shared" si="10"/>
        <v>-0.40406666666666669</v>
      </c>
      <c r="V40" s="8">
        <f t="shared" si="10"/>
        <v>-0.40740740740740733</v>
      </c>
      <c r="Y40" s="30">
        <v>50</v>
      </c>
      <c r="Z40" s="30">
        <v>49.59</v>
      </c>
      <c r="AA40" s="30"/>
      <c r="AB40" s="30"/>
    </row>
    <row r="41" spans="1:28" ht="14" x14ac:dyDescent="0.3">
      <c r="A41" s="21">
        <v>34</v>
      </c>
      <c r="B41" s="22">
        <v>10021</v>
      </c>
      <c r="C41" s="22" t="s">
        <v>48</v>
      </c>
      <c r="D41" s="69">
        <f t="shared" si="14"/>
        <v>100</v>
      </c>
      <c r="E41" s="69">
        <f t="shared" si="15"/>
        <v>50</v>
      </c>
      <c r="F41" s="69" t="str">
        <f t="shared" si="16"/>
        <v/>
      </c>
      <c r="G41" s="69" t="str">
        <f t="shared" si="17"/>
        <v/>
      </c>
      <c r="H41" s="66" t="s">
        <v>41</v>
      </c>
      <c r="I41" s="7">
        <v>0.88</v>
      </c>
      <c r="J41" s="7" t="str">
        <f t="shared" si="4"/>
        <v>090x/18xy - Tariff Class -  10021</v>
      </c>
      <c r="K41" s="8">
        <f t="shared" si="5"/>
        <v>0.40740740740740733</v>
      </c>
      <c r="L41" s="8">
        <f t="shared" si="12"/>
        <v>0.81481481481481466</v>
      </c>
      <c r="M41" s="8">
        <f t="shared" si="13"/>
        <v>0.40740740740740733</v>
      </c>
      <c r="N41" s="8">
        <f t="shared" si="12"/>
        <v>0.81481481481481466</v>
      </c>
      <c r="O41" s="8">
        <f t="shared" si="13"/>
        <v>0.40740740740740733</v>
      </c>
      <c r="P41" s="8">
        <f t="shared" si="12"/>
        <v>0.81481481481481466</v>
      </c>
      <c r="Q41" s="8">
        <f t="shared" si="10"/>
        <v>-0.40740740740740733</v>
      </c>
      <c r="R41" s="8">
        <f t="shared" si="10"/>
        <v>-0.81481481481481466</v>
      </c>
      <c r="S41" s="8">
        <f t="shared" si="10"/>
        <v>-0.40740740740740733</v>
      </c>
      <c r="T41" s="8">
        <f t="shared" si="10"/>
        <v>-0.81481481481481466</v>
      </c>
      <c r="U41" s="8">
        <f t="shared" si="10"/>
        <v>-0.40740740740740733</v>
      </c>
      <c r="V41" s="8">
        <f t="shared" si="10"/>
        <v>-0.81481481481481466</v>
      </c>
      <c r="Y41" s="30">
        <v>100</v>
      </c>
      <c r="Z41" s="30">
        <v>50</v>
      </c>
      <c r="AA41" s="30"/>
      <c r="AB41" s="30"/>
    </row>
    <row r="42" spans="1:28" ht="14" x14ac:dyDescent="0.3">
      <c r="A42" s="21">
        <v>35</v>
      </c>
      <c r="B42" s="22">
        <v>10022</v>
      </c>
      <c r="C42" s="22" t="s">
        <v>48</v>
      </c>
      <c r="D42" s="69">
        <f t="shared" si="14"/>
        <v>50</v>
      </c>
      <c r="E42" s="69">
        <f t="shared" si="15"/>
        <v>100</v>
      </c>
      <c r="F42" s="69" t="str">
        <f t="shared" si="16"/>
        <v/>
      </c>
      <c r="G42" s="69" t="str">
        <f t="shared" si="17"/>
        <v/>
      </c>
      <c r="H42" s="66" t="s">
        <v>41</v>
      </c>
      <c r="I42" s="7">
        <v>0.88</v>
      </c>
      <c r="J42" s="7" t="str">
        <f t="shared" si="4"/>
        <v>090x/18xy - Tariff Class -  10022</v>
      </c>
      <c r="K42" s="8">
        <f t="shared" si="5"/>
        <v>0.81481481481481466</v>
      </c>
      <c r="L42" s="8">
        <f t="shared" si="12"/>
        <v>0.40740740740740733</v>
      </c>
      <c r="M42" s="8">
        <f t="shared" si="13"/>
        <v>0.81481481481481466</v>
      </c>
      <c r="N42" s="8">
        <f t="shared" si="12"/>
        <v>0.40740740740740733</v>
      </c>
      <c r="O42" s="8">
        <f t="shared" si="13"/>
        <v>0.81481481481481466</v>
      </c>
      <c r="P42" s="8">
        <f t="shared" si="12"/>
        <v>0.40740740740740733</v>
      </c>
      <c r="Q42" s="8">
        <f t="shared" si="10"/>
        <v>-0.81481481481481466</v>
      </c>
      <c r="R42" s="8">
        <f t="shared" si="10"/>
        <v>-0.40740740740740733</v>
      </c>
      <c r="S42" s="8">
        <f t="shared" si="10"/>
        <v>-0.81481481481481466</v>
      </c>
      <c r="T42" s="8">
        <f t="shared" si="10"/>
        <v>-0.40740740740740733</v>
      </c>
      <c r="U42" s="8">
        <f t="shared" si="10"/>
        <v>-0.81481481481481466</v>
      </c>
      <c r="V42" s="8">
        <f t="shared" si="10"/>
        <v>-0.40740740740740733</v>
      </c>
      <c r="Y42" s="30">
        <v>50</v>
      </c>
      <c r="Z42" s="30">
        <v>100</v>
      </c>
      <c r="AA42" s="30"/>
      <c r="AB42" s="30"/>
    </row>
    <row r="43" spans="1:28" ht="14" x14ac:dyDescent="0.3">
      <c r="A43" s="21">
        <v>36</v>
      </c>
      <c r="B43" s="22">
        <v>10023</v>
      </c>
      <c r="C43" s="22" t="s">
        <v>48</v>
      </c>
      <c r="D43" s="69">
        <f t="shared" si="14"/>
        <v>100</v>
      </c>
      <c r="E43" s="69">
        <f t="shared" si="15"/>
        <v>100</v>
      </c>
      <c r="F43" s="69" t="str">
        <f t="shared" si="16"/>
        <v/>
      </c>
      <c r="G43" s="69" t="str">
        <f t="shared" si="17"/>
        <v/>
      </c>
      <c r="H43" s="66" t="s">
        <v>41</v>
      </c>
      <c r="I43" s="7">
        <v>0.88</v>
      </c>
      <c r="J43" s="7" t="str">
        <f t="shared" si="4"/>
        <v>090x/18xy - Tariff Class -  10023</v>
      </c>
      <c r="K43" s="8">
        <f t="shared" si="5"/>
        <v>0.81481481481481466</v>
      </c>
      <c r="L43" s="8">
        <f t="shared" si="12"/>
        <v>0.81481481481481466</v>
      </c>
      <c r="M43" s="8">
        <f t="shared" si="13"/>
        <v>0.81481481481481466</v>
      </c>
      <c r="N43" s="8">
        <f t="shared" si="12"/>
        <v>0.81481481481481466</v>
      </c>
      <c r="O43" s="8">
        <f t="shared" si="13"/>
        <v>0.81481481481481466</v>
      </c>
      <c r="P43" s="8">
        <f t="shared" si="12"/>
        <v>0.81481481481481466</v>
      </c>
      <c r="Q43" s="8">
        <f t="shared" si="10"/>
        <v>-0.81481481481481466</v>
      </c>
      <c r="R43" s="8">
        <f t="shared" si="10"/>
        <v>-0.81481481481481466</v>
      </c>
      <c r="S43" s="8">
        <f t="shared" si="10"/>
        <v>-0.81481481481481466</v>
      </c>
      <c r="T43" s="8">
        <f t="shared" si="10"/>
        <v>-0.81481481481481466</v>
      </c>
      <c r="U43" s="8">
        <f t="shared" si="10"/>
        <v>-0.81481481481481466</v>
      </c>
      <c r="V43" s="8">
        <f t="shared" si="10"/>
        <v>-0.81481481481481466</v>
      </c>
      <c r="Y43" s="30">
        <v>100</v>
      </c>
      <c r="Z43" s="30">
        <v>100</v>
      </c>
      <c r="AA43" s="30"/>
      <c r="AB43" s="30"/>
    </row>
    <row r="44" spans="1:28" ht="14" x14ac:dyDescent="0.3">
      <c r="A44" s="21">
        <v>37</v>
      </c>
      <c r="B44" s="22">
        <v>10025</v>
      </c>
      <c r="C44" s="22" t="s">
        <v>48</v>
      </c>
      <c r="D44" s="69">
        <f t="shared" si="14"/>
        <v>40</v>
      </c>
      <c r="E44" s="69">
        <f t="shared" si="15"/>
        <v>0</v>
      </c>
      <c r="F44" s="69" t="str">
        <f t="shared" si="16"/>
        <v/>
      </c>
      <c r="G44" s="69" t="str">
        <f t="shared" si="17"/>
        <v/>
      </c>
      <c r="H44" s="66" t="s">
        <v>41</v>
      </c>
      <c r="I44" s="7">
        <v>0.88</v>
      </c>
      <c r="J44" s="7" t="str">
        <f t="shared" si="4"/>
        <v>090x/18xy - Tariff Class -  10025</v>
      </c>
      <c r="K44" s="8">
        <f t="shared" si="5"/>
        <v>0</v>
      </c>
      <c r="L44" s="8">
        <f t="shared" si="12"/>
        <v>0.32592592592592595</v>
      </c>
      <c r="M44" s="8">
        <f t="shared" si="13"/>
        <v>0</v>
      </c>
      <c r="N44" s="8">
        <f t="shared" si="12"/>
        <v>0.32592592592592595</v>
      </c>
      <c r="O44" s="8">
        <f t="shared" si="13"/>
        <v>0</v>
      </c>
      <c r="P44" s="8">
        <f t="shared" si="12"/>
        <v>0.32592592592592595</v>
      </c>
      <c r="Q44" s="8">
        <f t="shared" si="10"/>
        <v>0</v>
      </c>
      <c r="R44" s="8">
        <f t="shared" si="10"/>
        <v>-0.32592592592592595</v>
      </c>
      <c r="S44" s="8">
        <f t="shared" si="10"/>
        <v>0</v>
      </c>
      <c r="T44" s="8">
        <f t="shared" si="10"/>
        <v>-0.32592592592592595</v>
      </c>
      <c r="U44" s="8">
        <f t="shared" si="10"/>
        <v>0</v>
      </c>
      <c r="V44" s="8">
        <f t="shared" si="10"/>
        <v>-0.32592592592592595</v>
      </c>
      <c r="Y44" s="30">
        <v>40</v>
      </c>
      <c r="Z44" s="30">
        <v>0</v>
      </c>
      <c r="AA44" s="30"/>
      <c r="AB44" s="30"/>
    </row>
    <row r="45" spans="1:28" ht="14" x14ac:dyDescent="0.3">
      <c r="A45" s="21">
        <v>38</v>
      </c>
      <c r="B45" s="22">
        <v>10026</v>
      </c>
      <c r="C45" s="22" t="s">
        <v>48</v>
      </c>
      <c r="D45" s="69">
        <f t="shared" si="14"/>
        <v>50</v>
      </c>
      <c r="E45" s="69">
        <f t="shared" si="15"/>
        <v>0</v>
      </c>
      <c r="F45" s="69" t="str">
        <f t="shared" si="16"/>
        <v/>
      </c>
      <c r="G45" s="69" t="str">
        <f t="shared" si="17"/>
        <v/>
      </c>
      <c r="H45" s="66" t="s">
        <v>41</v>
      </c>
      <c r="I45" s="7">
        <v>0.88</v>
      </c>
      <c r="J45" s="7" t="str">
        <f t="shared" si="4"/>
        <v>090x/18xy - Tariff Class -  10026</v>
      </c>
      <c r="K45" s="8">
        <f t="shared" si="5"/>
        <v>0</v>
      </c>
      <c r="L45" s="8">
        <f t="shared" si="12"/>
        <v>0.40740740740740733</v>
      </c>
      <c r="M45" s="8">
        <f t="shared" si="13"/>
        <v>0</v>
      </c>
      <c r="N45" s="8">
        <f t="shared" si="12"/>
        <v>0.40740740740740733</v>
      </c>
      <c r="O45" s="8">
        <f t="shared" si="13"/>
        <v>0</v>
      </c>
      <c r="P45" s="8">
        <f t="shared" si="12"/>
        <v>0.40740740740740733</v>
      </c>
      <c r="Q45" s="8">
        <f t="shared" si="10"/>
        <v>0</v>
      </c>
      <c r="R45" s="8">
        <f t="shared" si="10"/>
        <v>-0.40740740740740733</v>
      </c>
      <c r="S45" s="8">
        <f t="shared" si="10"/>
        <v>0</v>
      </c>
      <c r="T45" s="8">
        <f t="shared" si="10"/>
        <v>-0.40740740740740733</v>
      </c>
      <c r="U45" s="8">
        <f t="shared" si="10"/>
        <v>0</v>
      </c>
      <c r="V45" s="8">
        <f t="shared" si="10"/>
        <v>-0.40740740740740733</v>
      </c>
      <c r="Y45" s="30">
        <v>50</v>
      </c>
      <c r="Z45" s="30">
        <v>0</v>
      </c>
      <c r="AA45" s="30"/>
      <c r="AB45" s="30"/>
    </row>
    <row r="46" spans="1:28" ht="14" x14ac:dyDescent="0.3">
      <c r="A46" s="21">
        <v>39</v>
      </c>
      <c r="B46" s="22">
        <v>10027</v>
      </c>
      <c r="C46" s="22" t="s">
        <v>48</v>
      </c>
      <c r="D46" s="69">
        <f t="shared" si="14"/>
        <v>60</v>
      </c>
      <c r="E46" s="69">
        <f t="shared" si="15"/>
        <v>0</v>
      </c>
      <c r="F46" s="69" t="str">
        <f t="shared" si="16"/>
        <v/>
      </c>
      <c r="G46" s="69" t="str">
        <f t="shared" si="17"/>
        <v/>
      </c>
      <c r="H46" s="66" t="s">
        <v>41</v>
      </c>
      <c r="I46" s="7">
        <v>0.88</v>
      </c>
      <c r="J46" s="7" t="str">
        <f t="shared" si="4"/>
        <v>090x/18xy - Tariff Class -  10027</v>
      </c>
      <c r="K46" s="8">
        <f t="shared" si="5"/>
        <v>0</v>
      </c>
      <c r="L46" s="8">
        <f t="shared" si="12"/>
        <v>0.48888888888888887</v>
      </c>
      <c r="M46" s="8">
        <f t="shared" si="13"/>
        <v>0</v>
      </c>
      <c r="N46" s="8">
        <f t="shared" si="12"/>
        <v>0.48888888888888887</v>
      </c>
      <c r="O46" s="8">
        <f t="shared" si="13"/>
        <v>0</v>
      </c>
      <c r="P46" s="8">
        <f t="shared" si="12"/>
        <v>0.48888888888888887</v>
      </c>
      <c r="Q46" s="8">
        <f t="shared" si="10"/>
        <v>0</v>
      </c>
      <c r="R46" s="8">
        <f t="shared" si="10"/>
        <v>-0.48888888888888887</v>
      </c>
      <c r="S46" s="8">
        <f t="shared" si="10"/>
        <v>0</v>
      </c>
      <c r="T46" s="8">
        <f t="shared" si="10"/>
        <v>-0.48888888888888887</v>
      </c>
      <c r="U46" s="8">
        <f t="shared" si="10"/>
        <v>0</v>
      </c>
      <c r="V46" s="8">
        <f t="shared" si="10"/>
        <v>-0.48888888888888887</v>
      </c>
      <c r="Y46" s="30">
        <v>60</v>
      </c>
      <c r="Z46" s="30">
        <v>0</v>
      </c>
      <c r="AA46" s="30"/>
      <c r="AB46" s="30"/>
    </row>
    <row r="47" spans="1:28" ht="14" x14ac:dyDescent="0.3">
      <c r="A47" s="21">
        <v>40</v>
      </c>
      <c r="B47" s="22">
        <v>10028</v>
      </c>
      <c r="C47" s="22" t="s">
        <v>48</v>
      </c>
      <c r="D47" s="69">
        <f t="shared" si="14"/>
        <v>70</v>
      </c>
      <c r="E47" s="69">
        <f t="shared" si="15"/>
        <v>0</v>
      </c>
      <c r="F47" s="69" t="str">
        <f t="shared" si="16"/>
        <v/>
      </c>
      <c r="G47" s="69" t="str">
        <f t="shared" si="17"/>
        <v/>
      </c>
      <c r="H47" s="66" t="s">
        <v>41</v>
      </c>
      <c r="I47" s="7">
        <v>0.88</v>
      </c>
      <c r="J47" s="7" t="str">
        <f t="shared" si="4"/>
        <v>090x/18xy - Tariff Class -  10028</v>
      </c>
      <c r="K47" s="8">
        <f t="shared" si="5"/>
        <v>0</v>
      </c>
      <c r="L47" s="8">
        <f t="shared" si="12"/>
        <v>0.57037037037037031</v>
      </c>
      <c r="M47" s="8">
        <f t="shared" si="13"/>
        <v>0</v>
      </c>
      <c r="N47" s="8">
        <f t="shared" si="12"/>
        <v>0.57037037037037031</v>
      </c>
      <c r="O47" s="8">
        <f t="shared" si="13"/>
        <v>0</v>
      </c>
      <c r="P47" s="8">
        <f t="shared" si="12"/>
        <v>0.57037037037037031</v>
      </c>
      <c r="Q47" s="8">
        <f t="shared" si="10"/>
        <v>0</v>
      </c>
      <c r="R47" s="8">
        <f t="shared" si="10"/>
        <v>-0.57037037037037031</v>
      </c>
      <c r="S47" s="8">
        <f t="shared" si="10"/>
        <v>0</v>
      </c>
      <c r="T47" s="8">
        <f t="shared" si="10"/>
        <v>-0.57037037037037031</v>
      </c>
      <c r="U47" s="8">
        <f t="shared" si="10"/>
        <v>0</v>
      </c>
      <c r="V47" s="8">
        <f t="shared" si="10"/>
        <v>-0.57037037037037031</v>
      </c>
      <c r="Y47" s="30">
        <v>70</v>
      </c>
      <c r="Z47" s="30">
        <v>0</v>
      </c>
      <c r="AA47" s="30"/>
      <c r="AB47" s="30"/>
    </row>
    <row r="48" spans="1:28" ht="14" x14ac:dyDescent="0.3">
      <c r="A48" s="21">
        <v>41</v>
      </c>
      <c r="B48" s="22">
        <v>10029</v>
      </c>
      <c r="C48" s="22" t="s">
        <v>48</v>
      </c>
      <c r="D48" s="69">
        <f t="shared" si="14"/>
        <v>80</v>
      </c>
      <c r="E48" s="69">
        <f t="shared" si="15"/>
        <v>0</v>
      </c>
      <c r="F48" s="69" t="str">
        <f t="shared" si="16"/>
        <v/>
      </c>
      <c r="G48" s="69" t="str">
        <f t="shared" si="17"/>
        <v/>
      </c>
      <c r="H48" s="66" t="s">
        <v>41</v>
      </c>
      <c r="I48" s="7">
        <v>0.88</v>
      </c>
      <c r="J48" s="7" t="str">
        <f t="shared" si="4"/>
        <v>090x/18xy - Tariff Class -  10029</v>
      </c>
      <c r="K48" s="8">
        <f t="shared" si="5"/>
        <v>0</v>
      </c>
      <c r="L48" s="8">
        <f t="shared" si="12"/>
        <v>0.6518518518518519</v>
      </c>
      <c r="M48" s="8">
        <f t="shared" si="13"/>
        <v>0</v>
      </c>
      <c r="N48" s="8">
        <f t="shared" si="12"/>
        <v>0.6518518518518519</v>
      </c>
      <c r="O48" s="8">
        <f t="shared" si="13"/>
        <v>0</v>
      </c>
      <c r="P48" s="8">
        <f t="shared" si="12"/>
        <v>0.6518518518518519</v>
      </c>
      <c r="Q48" s="8">
        <f t="shared" si="10"/>
        <v>0</v>
      </c>
      <c r="R48" s="8">
        <f t="shared" si="10"/>
        <v>-0.6518518518518519</v>
      </c>
      <c r="S48" s="8">
        <f t="shared" si="10"/>
        <v>0</v>
      </c>
      <c r="T48" s="8">
        <f t="shared" si="10"/>
        <v>-0.6518518518518519</v>
      </c>
      <c r="U48" s="8">
        <f t="shared" si="10"/>
        <v>0</v>
      </c>
      <c r="V48" s="8">
        <f t="shared" si="10"/>
        <v>-0.6518518518518519</v>
      </c>
      <c r="Y48" s="30">
        <v>80</v>
      </c>
      <c r="Z48" s="30">
        <v>0</v>
      </c>
      <c r="AA48" s="30"/>
      <c r="AB48" s="30"/>
    </row>
    <row r="49" spans="1:28" ht="14" x14ac:dyDescent="0.3">
      <c r="A49" s="21">
        <v>42</v>
      </c>
      <c r="B49" s="22">
        <v>10030</v>
      </c>
      <c r="C49" s="22" t="s">
        <v>48</v>
      </c>
      <c r="D49" s="69">
        <f t="shared" si="14"/>
        <v>90</v>
      </c>
      <c r="E49" s="69">
        <f t="shared" si="15"/>
        <v>0</v>
      </c>
      <c r="F49" s="69" t="str">
        <f t="shared" si="16"/>
        <v/>
      </c>
      <c r="G49" s="69" t="str">
        <f t="shared" si="17"/>
        <v/>
      </c>
      <c r="H49" s="66" t="s">
        <v>41</v>
      </c>
      <c r="I49" s="7">
        <v>0.88</v>
      </c>
      <c r="J49" s="7" t="str">
        <f t="shared" si="4"/>
        <v>090x/18xy - Tariff Class -  10030</v>
      </c>
      <c r="K49" s="8">
        <f t="shared" si="5"/>
        <v>0</v>
      </c>
      <c r="L49" s="8">
        <f t="shared" si="12"/>
        <v>0.73333333333333328</v>
      </c>
      <c r="M49" s="8">
        <f t="shared" si="13"/>
        <v>0</v>
      </c>
      <c r="N49" s="8">
        <f t="shared" si="12"/>
        <v>0.73333333333333328</v>
      </c>
      <c r="O49" s="8">
        <f t="shared" si="13"/>
        <v>0</v>
      </c>
      <c r="P49" s="8">
        <f t="shared" si="12"/>
        <v>0.73333333333333328</v>
      </c>
      <c r="Q49" s="8">
        <f t="shared" si="10"/>
        <v>0</v>
      </c>
      <c r="R49" s="8">
        <f t="shared" si="10"/>
        <v>-0.73333333333333328</v>
      </c>
      <c r="S49" s="8">
        <f t="shared" si="10"/>
        <v>0</v>
      </c>
      <c r="T49" s="8">
        <f t="shared" si="10"/>
        <v>-0.73333333333333328</v>
      </c>
      <c r="U49" s="8">
        <f t="shared" si="10"/>
        <v>0</v>
      </c>
      <c r="V49" s="8">
        <f t="shared" si="10"/>
        <v>-0.73333333333333328</v>
      </c>
      <c r="Y49" s="30">
        <v>90</v>
      </c>
      <c r="Z49" s="30">
        <v>0</v>
      </c>
      <c r="AA49" s="30"/>
      <c r="AB49" s="30"/>
    </row>
    <row r="50" spans="1:28" ht="14" x14ac:dyDescent="0.3">
      <c r="A50" s="21">
        <v>43</v>
      </c>
      <c r="B50" s="22">
        <v>10031</v>
      </c>
      <c r="C50" s="22" t="s">
        <v>48</v>
      </c>
      <c r="D50" s="69">
        <f t="shared" si="14"/>
        <v>100</v>
      </c>
      <c r="E50" s="69">
        <f t="shared" si="15"/>
        <v>0</v>
      </c>
      <c r="F50" s="69" t="str">
        <f t="shared" si="16"/>
        <v/>
      </c>
      <c r="G50" s="69" t="str">
        <f t="shared" si="17"/>
        <v/>
      </c>
      <c r="H50" s="66" t="s">
        <v>41</v>
      </c>
      <c r="I50" s="7">
        <v>0.88</v>
      </c>
      <c r="J50" s="7" t="str">
        <f t="shared" si="4"/>
        <v>090x/18xy - Tariff Class -  10031</v>
      </c>
      <c r="K50" s="8">
        <f t="shared" si="5"/>
        <v>0</v>
      </c>
      <c r="L50" s="8">
        <f t="shared" ref="L50:P71" si="18">$D50/(1+$J$6)*$I50/100</f>
        <v>0.81481481481481466</v>
      </c>
      <c r="M50" s="8">
        <f t="shared" ref="M50:O66" si="19">$E50/(1+$J$6)*$I50/100</f>
        <v>0</v>
      </c>
      <c r="N50" s="8">
        <f t="shared" si="18"/>
        <v>0.81481481481481466</v>
      </c>
      <c r="O50" s="8">
        <f t="shared" si="19"/>
        <v>0</v>
      </c>
      <c r="P50" s="8">
        <f t="shared" si="18"/>
        <v>0.81481481481481466</v>
      </c>
      <c r="Q50" s="8">
        <f t="shared" si="10"/>
        <v>0</v>
      </c>
      <c r="R50" s="8">
        <f t="shared" si="10"/>
        <v>-0.81481481481481466</v>
      </c>
      <c r="S50" s="8">
        <f t="shared" si="10"/>
        <v>0</v>
      </c>
      <c r="T50" s="8">
        <f t="shared" si="10"/>
        <v>-0.81481481481481466</v>
      </c>
      <c r="U50" s="8">
        <f t="shared" si="10"/>
        <v>0</v>
      </c>
      <c r="V50" s="8">
        <f t="shared" si="10"/>
        <v>-0.81481481481481466</v>
      </c>
      <c r="Y50" s="30">
        <v>100</v>
      </c>
      <c r="Z50" s="30">
        <v>0</v>
      </c>
      <c r="AA50" s="30"/>
      <c r="AB50" s="30"/>
    </row>
    <row r="51" spans="1:28" ht="14" x14ac:dyDescent="0.3">
      <c r="A51" s="21">
        <v>44</v>
      </c>
      <c r="B51" s="22">
        <v>10032</v>
      </c>
      <c r="C51" s="22" t="s">
        <v>48</v>
      </c>
      <c r="D51" s="69">
        <f t="shared" si="14"/>
        <v>6</v>
      </c>
      <c r="E51" s="69">
        <f t="shared" si="15"/>
        <v>2.65</v>
      </c>
      <c r="F51" s="69" t="str">
        <f t="shared" si="16"/>
        <v/>
      </c>
      <c r="G51" s="69" t="str">
        <f t="shared" si="17"/>
        <v/>
      </c>
      <c r="H51" s="66" t="s">
        <v>41</v>
      </c>
      <c r="I51" s="7">
        <v>0.88</v>
      </c>
      <c r="J51" s="7" t="str">
        <f t="shared" si="4"/>
        <v>090x/18xy - Tariff Class -  10032</v>
      </c>
      <c r="K51" s="8">
        <f t="shared" si="5"/>
        <v>2.159259259259259E-2</v>
      </c>
      <c r="L51" s="8">
        <f t="shared" si="18"/>
        <v>4.8888888888888885E-2</v>
      </c>
      <c r="M51" s="8">
        <f t="shared" si="19"/>
        <v>2.159259259259259E-2</v>
      </c>
      <c r="N51" s="8">
        <f t="shared" si="18"/>
        <v>4.8888888888888885E-2</v>
      </c>
      <c r="O51" s="8">
        <f t="shared" si="19"/>
        <v>2.159259259259259E-2</v>
      </c>
      <c r="P51" s="8">
        <f t="shared" si="18"/>
        <v>4.8888888888888885E-2</v>
      </c>
      <c r="Q51" s="8">
        <f t="shared" si="10"/>
        <v>-2.159259259259259E-2</v>
      </c>
      <c r="R51" s="8">
        <f t="shared" si="10"/>
        <v>-4.8888888888888885E-2</v>
      </c>
      <c r="S51" s="8">
        <f t="shared" si="10"/>
        <v>-2.159259259259259E-2</v>
      </c>
      <c r="T51" s="8">
        <f t="shared" si="10"/>
        <v>-4.8888888888888885E-2</v>
      </c>
      <c r="U51" s="8">
        <f t="shared" si="10"/>
        <v>-2.159259259259259E-2</v>
      </c>
      <c r="V51" s="8">
        <f t="shared" si="10"/>
        <v>-4.8888888888888885E-2</v>
      </c>
      <c r="Y51" s="30">
        <v>6</v>
      </c>
      <c r="Z51" s="30">
        <v>2.65</v>
      </c>
      <c r="AA51" s="30"/>
      <c r="AB51" s="30"/>
    </row>
    <row r="52" spans="1:28" ht="14" x14ac:dyDescent="0.3">
      <c r="A52" s="21">
        <v>45</v>
      </c>
      <c r="B52" s="22">
        <v>10033</v>
      </c>
      <c r="C52" s="22" t="s">
        <v>48</v>
      </c>
      <c r="D52" s="69">
        <f t="shared" si="14"/>
        <v>300</v>
      </c>
      <c r="E52" s="69">
        <f t="shared" si="15"/>
        <v>100</v>
      </c>
      <c r="F52" s="69" t="str">
        <f t="shared" si="16"/>
        <v/>
      </c>
      <c r="G52" s="69" t="str">
        <f t="shared" si="17"/>
        <v/>
      </c>
      <c r="H52" s="66" t="s">
        <v>41</v>
      </c>
      <c r="I52" s="7">
        <v>0.88</v>
      </c>
      <c r="J52" s="7" t="str">
        <f t="shared" si="4"/>
        <v>090x/18xy - Tariff Class -  10033</v>
      </c>
      <c r="K52" s="8">
        <f t="shared" si="5"/>
        <v>0.81481481481481466</v>
      </c>
      <c r="L52" s="8">
        <f t="shared" si="18"/>
        <v>2.4444444444444442</v>
      </c>
      <c r="M52" s="8">
        <f t="shared" si="19"/>
        <v>0.81481481481481466</v>
      </c>
      <c r="N52" s="8">
        <f t="shared" si="18"/>
        <v>2.4444444444444442</v>
      </c>
      <c r="O52" s="8">
        <f t="shared" si="19"/>
        <v>0.81481481481481466</v>
      </c>
      <c r="P52" s="8">
        <f t="shared" si="18"/>
        <v>2.4444444444444442</v>
      </c>
      <c r="Q52" s="8">
        <f t="shared" si="10"/>
        <v>-0.81481481481481466</v>
      </c>
      <c r="R52" s="8">
        <f t="shared" si="10"/>
        <v>-2.4444444444444442</v>
      </c>
      <c r="S52" s="8">
        <f t="shared" si="10"/>
        <v>-0.81481481481481466</v>
      </c>
      <c r="T52" s="8">
        <f t="shared" si="10"/>
        <v>-2.4444444444444442</v>
      </c>
      <c r="U52" s="8">
        <f t="shared" si="10"/>
        <v>-0.81481481481481466</v>
      </c>
      <c r="V52" s="8">
        <f t="shared" si="10"/>
        <v>-2.4444444444444442</v>
      </c>
      <c r="Y52" s="30">
        <v>300</v>
      </c>
      <c r="Z52" s="30">
        <v>100</v>
      </c>
      <c r="AA52" s="30"/>
      <c r="AB52" s="30"/>
    </row>
    <row r="53" spans="1:28" ht="14" x14ac:dyDescent="0.3">
      <c r="A53" s="21">
        <v>46</v>
      </c>
      <c r="B53" s="22">
        <v>10035</v>
      </c>
      <c r="C53" s="23" t="s">
        <v>48</v>
      </c>
      <c r="D53" s="69">
        <f t="shared" si="14"/>
        <v>0</v>
      </c>
      <c r="E53" s="69">
        <f t="shared" si="15"/>
        <v>555</v>
      </c>
      <c r="F53" s="69" t="str">
        <f t="shared" si="16"/>
        <v/>
      </c>
      <c r="G53" s="69" t="str">
        <f t="shared" si="17"/>
        <v/>
      </c>
      <c r="H53" s="66" t="s">
        <v>41</v>
      </c>
      <c r="I53" s="7">
        <v>0.88</v>
      </c>
      <c r="J53" s="7" t="str">
        <f t="shared" si="4"/>
        <v>090x/18xy - Tariff Class -  10035</v>
      </c>
      <c r="K53" s="8">
        <f t="shared" si="5"/>
        <v>4.5222222222222221</v>
      </c>
      <c r="L53" s="8">
        <f t="shared" si="18"/>
        <v>0</v>
      </c>
      <c r="M53" s="8">
        <f t="shared" si="19"/>
        <v>4.5222222222222221</v>
      </c>
      <c r="N53" s="8">
        <f t="shared" si="18"/>
        <v>0</v>
      </c>
      <c r="O53" s="8">
        <f t="shared" si="19"/>
        <v>4.5222222222222221</v>
      </c>
      <c r="P53" s="8">
        <f t="shared" si="18"/>
        <v>0</v>
      </c>
      <c r="Q53" s="8">
        <f t="shared" si="10"/>
        <v>-4.5222222222222221</v>
      </c>
      <c r="R53" s="8">
        <f t="shared" si="10"/>
        <v>0</v>
      </c>
      <c r="S53" s="8">
        <f t="shared" si="10"/>
        <v>-4.5222222222222221</v>
      </c>
      <c r="T53" s="8">
        <f t="shared" si="10"/>
        <v>0</v>
      </c>
      <c r="U53" s="8">
        <f t="shared" si="10"/>
        <v>-4.5222222222222221</v>
      </c>
      <c r="V53" s="8">
        <f t="shared" si="10"/>
        <v>0</v>
      </c>
      <c r="Y53" s="30">
        <v>0</v>
      </c>
      <c r="Z53" s="30">
        <v>555</v>
      </c>
      <c r="AA53" s="30"/>
      <c r="AB53" s="30"/>
    </row>
    <row r="54" spans="1:28" ht="14" x14ac:dyDescent="0.3">
      <c r="A54" s="21">
        <v>47</v>
      </c>
      <c r="B54" s="22">
        <v>10036</v>
      </c>
      <c r="C54" s="23" t="s">
        <v>48</v>
      </c>
      <c r="D54" s="69">
        <f t="shared" si="14"/>
        <v>0</v>
      </c>
      <c r="E54" s="69">
        <f t="shared" si="15"/>
        <v>666</v>
      </c>
      <c r="F54" s="69" t="str">
        <f t="shared" si="16"/>
        <v/>
      </c>
      <c r="G54" s="69" t="str">
        <f t="shared" si="17"/>
        <v/>
      </c>
      <c r="H54" s="66" t="s">
        <v>41</v>
      </c>
      <c r="I54" s="7">
        <v>0.88</v>
      </c>
      <c r="J54" s="7" t="str">
        <f t="shared" si="4"/>
        <v>090x/18xy - Tariff Class -  10036</v>
      </c>
      <c r="K54" s="8">
        <f t="shared" si="5"/>
        <v>5.4266666666666659</v>
      </c>
      <c r="L54" s="8">
        <f t="shared" si="18"/>
        <v>0</v>
      </c>
      <c r="M54" s="8">
        <f t="shared" si="19"/>
        <v>5.4266666666666659</v>
      </c>
      <c r="N54" s="8">
        <f t="shared" si="18"/>
        <v>0</v>
      </c>
      <c r="O54" s="8">
        <f t="shared" si="19"/>
        <v>5.4266666666666659</v>
      </c>
      <c r="P54" s="8">
        <f t="shared" si="18"/>
        <v>0</v>
      </c>
      <c r="Q54" s="8">
        <f t="shared" si="10"/>
        <v>-5.4266666666666659</v>
      </c>
      <c r="R54" s="8">
        <f t="shared" si="10"/>
        <v>0</v>
      </c>
      <c r="S54" s="8">
        <f t="shared" si="10"/>
        <v>-5.4266666666666659</v>
      </c>
      <c r="T54" s="8">
        <f t="shared" si="10"/>
        <v>0</v>
      </c>
      <c r="U54" s="8">
        <f t="shared" si="10"/>
        <v>-5.4266666666666659</v>
      </c>
      <c r="V54" s="8">
        <f t="shared" si="10"/>
        <v>0</v>
      </c>
      <c r="Y54" s="30">
        <v>0</v>
      </c>
      <c r="Z54" s="30">
        <v>666</v>
      </c>
      <c r="AA54" s="30"/>
      <c r="AB54" s="30"/>
    </row>
    <row r="55" spans="1:28" ht="14" x14ac:dyDescent="0.3">
      <c r="A55" s="21">
        <v>48</v>
      </c>
      <c r="B55" s="22">
        <v>10037</v>
      </c>
      <c r="C55" s="23" t="s">
        <v>48</v>
      </c>
      <c r="D55" s="69">
        <f t="shared" si="14"/>
        <v>0</v>
      </c>
      <c r="E55" s="69">
        <f t="shared" si="15"/>
        <v>350</v>
      </c>
      <c r="F55" s="69" t="str">
        <f t="shared" si="16"/>
        <v/>
      </c>
      <c r="G55" s="69" t="str">
        <f t="shared" si="17"/>
        <v/>
      </c>
      <c r="H55" s="66" t="s">
        <v>41</v>
      </c>
      <c r="I55" s="7">
        <v>0.88</v>
      </c>
      <c r="J55" s="7" t="str">
        <f t="shared" si="4"/>
        <v>090x/18xy - Tariff Class -  10037</v>
      </c>
      <c r="K55" s="8">
        <f t="shared" si="5"/>
        <v>2.8518518518518516</v>
      </c>
      <c r="L55" s="8">
        <f t="shared" si="18"/>
        <v>0</v>
      </c>
      <c r="M55" s="8">
        <f t="shared" si="19"/>
        <v>2.8518518518518516</v>
      </c>
      <c r="N55" s="8">
        <f t="shared" si="18"/>
        <v>0</v>
      </c>
      <c r="O55" s="8">
        <f t="shared" si="19"/>
        <v>2.8518518518518516</v>
      </c>
      <c r="P55" s="8">
        <f t="shared" si="18"/>
        <v>0</v>
      </c>
      <c r="Q55" s="8">
        <f t="shared" si="10"/>
        <v>-2.8518518518518516</v>
      </c>
      <c r="R55" s="8">
        <f t="shared" si="10"/>
        <v>0</v>
      </c>
      <c r="S55" s="8">
        <f t="shared" si="10"/>
        <v>-2.8518518518518516</v>
      </c>
      <c r="T55" s="8">
        <f t="shared" si="10"/>
        <v>0</v>
      </c>
      <c r="U55" s="8">
        <f t="shared" si="10"/>
        <v>-2.8518518518518516</v>
      </c>
      <c r="V55" s="8">
        <f t="shared" si="10"/>
        <v>0</v>
      </c>
      <c r="Y55" s="30">
        <v>0</v>
      </c>
      <c r="Z55" s="30">
        <v>350</v>
      </c>
      <c r="AA55" s="30"/>
      <c r="AB55" s="30"/>
    </row>
    <row r="56" spans="1:28" ht="14" x14ac:dyDescent="0.3">
      <c r="A56" s="21">
        <v>49</v>
      </c>
      <c r="B56" s="22">
        <v>10038</v>
      </c>
      <c r="C56" s="23" t="s">
        <v>48</v>
      </c>
      <c r="D56" s="69">
        <f t="shared" si="14"/>
        <v>150</v>
      </c>
      <c r="E56" s="69">
        <f t="shared" si="15"/>
        <v>50</v>
      </c>
      <c r="F56" s="69" t="str">
        <f t="shared" si="16"/>
        <v/>
      </c>
      <c r="G56" s="69" t="str">
        <f t="shared" si="17"/>
        <v/>
      </c>
      <c r="H56" s="66" t="s">
        <v>41</v>
      </c>
      <c r="I56" s="7">
        <v>0.88</v>
      </c>
      <c r="J56" s="7" t="str">
        <f t="shared" si="4"/>
        <v>090x/18xy - Tariff Class -  10038</v>
      </c>
      <c r="K56" s="8">
        <f t="shared" si="5"/>
        <v>0.40740740740740733</v>
      </c>
      <c r="L56" s="8">
        <f t="shared" si="18"/>
        <v>1.2222222222222221</v>
      </c>
      <c r="M56" s="8">
        <f t="shared" si="19"/>
        <v>0.40740740740740733</v>
      </c>
      <c r="N56" s="8">
        <f t="shared" si="18"/>
        <v>1.2222222222222221</v>
      </c>
      <c r="O56" s="8">
        <f t="shared" si="19"/>
        <v>0.40740740740740733</v>
      </c>
      <c r="P56" s="8">
        <f t="shared" si="18"/>
        <v>1.2222222222222221</v>
      </c>
      <c r="Q56" s="8">
        <f t="shared" si="10"/>
        <v>-0.40740740740740733</v>
      </c>
      <c r="R56" s="8">
        <f t="shared" si="10"/>
        <v>-1.2222222222222221</v>
      </c>
      <c r="S56" s="8">
        <f t="shared" si="10"/>
        <v>-0.40740740740740733</v>
      </c>
      <c r="T56" s="8">
        <f t="shared" si="10"/>
        <v>-1.2222222222222221</v>
      </c>
      <c r="U56" s="8">
        <f t="shared" si="10"/>
        <v>-0.40740740740740733</v>
      </c>
      <c r="V56" s="8">
        <f t="shared" si="10"/>
        <v>-1.2222222222222221</v>
      </c>
      <c r="Y56" s="30">
        <v>150</v>
      </c>
      <c r="Z56" s="30">
        <v>50</v>
      </c>
      <c r="AA56" s="30"/>
      <c r="AB56" s="30"/>
    </row>
    <row r="57" spans="1:28" ht="14" x14ac:dyDescent="0.3">
      <c r="A57" s="21">
        <v>50</v>
      </c>
      <c r="B57" s="22">
        <v>10041</v>
      </c>
      <c r="C57" s="23" t="s">
        <v>48</v>
      </c>
      <c r="D57" s="69">
        <f t="shared" si="14"/>
        <v>0</v>
      </c>
      <c r="E57" s="69">
        <f t="shared" si="15"/>
        <v>78</v>
      </c>
      <c r="F57" s="69" t="str">
        <f t="shared" si="16"/>
        <v/>
      </c>
      <c r="G57" s="69" t="str">
        <f t="shared" si="17"/>
        <v/>
      </c>
      <c r="H57" s="66" t="s">
        <v>41</v>
      </c>
      <c r="I57" s="7">
        <v>0.88</v>
      </c>
      <c r="J57" s="7" t="str">
        <f t="shared" si="4"/>
        <v>090x/18xy - Tariff Class -  10041</v>
      </c>
      <c r="K57" s="8">
        <f t="shared" si="5"/>
        <v>0.63555555555555554</v>
      </c>
      <c r="L57" s="8">
        <f t="shared" si="18"/>
        <v>0</v>
      </c>
      <c r="M57" s="8">
        <f t="shared" si="19"/>
        <v>0.63555555555555554</v>
      </c>
      <c r="N57" s="8">
        <f t="shared" si="18"/>
        <v>0</v>
      </c>
      <c r="O57" s="8">
        <f t="shared" si="19"/>
        <v>0.63555555555555554</v>
      </c>
      <c r="P57" s="8">
        <f t="shared" si="18"/>
        <v>0</v>
      </c>
      <c r="Q57" s="8">
        <f t="shared" si="10"/>
        <v>-0.63555555555555554</v>
      </c>
      <c r="R57" s="8">
        <f t="shared" si="10"/>
        <v>0</v>
      </c>
      <c r="S57" s="8">
        <f t="shared" si="10"/>
        <v>-0.63555555555555554</v>
      </c>
      <c r="T57" s="8">
        <f t="shared" si="10"/>
        <v>0</v>
      </c>
      <c r="U57" s="8">
        <f t="shared" si="10"/>
        <v>-0.63555555555555554</v>
      </c>
      <c r="V57" s="8">
        <f t="shared" si="10"/>
        <v>0</v>
      </c>
      <c r="Y57" s="30">
        <v>0</v>
      </c>
      <c r="Z57" s="30">
        <v>78</v>
      </c>
      <c r="AA57" s="30"/>
      <c r="AB57" s="30"/>
    </row>
    <row r="58" spans="1:28" ht="14" x14ac:dyDescent="0.3">
      <c r="A58" s="21">
        <v>51</v>
      </c>
      <c r="B58" s="22">
        <v>10043</v>
      </c>
      <c r="C58" s="23" t="s">
        <v>48</v>
      </c>
      <c r="D58" s="69">
        <f t="shared" si="14"/>
        <v>0</v>
      </c>
      <c r="E58" s="69">
        <f t="shared" si="15"/>
        <v>300</v>
      </c>
      <c r="F58" s="69" t="str">
        <f t="shared" si="16"/>
        <v/>
      </c>
      <c r="G58" s="69" t="str">
        <f t="shared" si="17"/>
        <v/>
      </c>
      <c r="H58" s="66" t="s">
        <v>41</v>
      </c>
      <c r="I58" s="7">
        <v>0.88</v>
      </c>
      <c r="J58" s="7" t="str">
        <f t="shared" si="4"/>
        <v>090x/18xy - Tariff Class -  10043</v>
      </c>
      <c r="K58" s="8">
        <f t="shared" si="5"/>
        <v>2.4444444444444442</v>
      </c>
      <c r="L58" s="8">
        <f t="shared" si="18"/>
        <v>0</v>
      </c>
      <c r="M58" s="8">
        <f t="shared" si="19"/>
        <v>2.4444444444444442</v>
      </c>
      <c r="N58" s="8">
        <f t="shared" si="18"/>
        <v>0</v>
      </c>
      <c r="O58" s="8">
        <f t="shared" si="19"/>
        <v>2.4444444444444442</v>
      </c>
      <c r="P58" s="8">
        <f t="shared" si="18"/>
        <v>0</v>
      </c>
      <c r="Q58" s="8">
        <f t="shared" si="10"/>
        <v>-2.4444444444444442</v>
      </c>
      <c r="R58" s="8">
        <f t="shared" si="10"/>
        <v>0</v>
      </c>
      <c r="S58" s="8">
        <f t="shared" si="10"/>
        <v>-2.4444444444444442</v>
      </c>
      <c r="T58" s="8">
        <f t="shared" si="10"/>
        <v>0</v>
      </c>
      <c r="U58" s="8">
        <f t="shared" si="10"/>
        <v>-2.4444444444444442</v>
      </c>
      <c r="V58" s="8">
        <f t="shared" si="10"/>
        <v>0</v>
      </c>
      <c r="Y58" s="30">
        <v>0</v>
      </c>
      <c r="Z58" s="30">
        <v>300</v>
      </c>
      <c r="AA58" s="30"/>
      <c r="AB58" s="30"/>
    </row>
    <row r="59" spans="1:28" ht="14" x14ac:dyDescent="0.3">
      <c r="A59" s="21">
        <v>52</v>
      </c>
      <c r="B59" s="22">
        <v>10044</v>
      </c>
      <c r="C59" s="23" t="s">
        <v>48</v>
      </c>
      <c r="D59" s="69">
        <f t="shared" si="14"/>
        <v>0</v>
      </c>
      <c r="E59" s="69">
        <f t="shared" si="15"/>
        <v>15</v>
      </c>
      <c r="F59" s="69" t="str">
        <f t="shared" si="16"/>
        <v/>
      </c>
      <c r="G59" s="69" t="str">
        <f t="shared" si="17"/>
        <v/>
      </c>
      <c r="H59" s="66" t="s">
        <v>41</v>
      </c>
      <c r="I59" s="7">
        <v>0.88</v>
      </c>
      <c r="J59" s="7" t="str">
        <f t="shared" si="4"/>
        <v>090x/18xy - Tariff Class -  10044</v>
      </c>
      <c r="K59" s="8">
        <f t="shared" si="5"/>
        <v>0.12222222222222222</v>
      </c>
      <c r="L59" s="8">
        <f t="shared" si="18"/>
        <v>0</v>
      </c>
      <c r="M59" s="8">
        <f t="shared" si="19"/>
        <v>0.12222222222222222</v>
      </c>
      <c r="N59" s="8">
        <f t="shared" si="18"/>
        <v>0</v>
      </c>
      <c r="O59" s="8">
        <f t="shared" si="19"/>
        <v>0.12222222222222222</v>
      </c>
      <c r="P59" s="8">
        <f t="shared" si="18"/>
        <v>0</v>
      </c>
      <c r="Q59" s="8">
        <f t="shared" si="10"/>
        <v>-0.12222222222222222</v>
      </c>
      <c r="R59" s="8">
        <f t="shared" si="10"/>
        <v>0</v>
      </c>
      <c r="S59" s="8">
        <f t="shared" si="10"/>
        <v>-0.12222222222222222</v>
      </c>
      <c r="T59" s="8">
        <f t="shared" si="10"/>
        <v>0</v>
      </c>
      <c r="U59" s="8">
        <f t="shared" si="10"/>
        <v>-0.12222222222222222</v>
      </c>
      <c r="V59" s="8">
        <f t="shared" si="10"/>
        <v>0</v>
      </c>
      <c r="Y59" s="30">
        <v>0</v>
      </c>
      <c r="Z59" s="30">
        <v>15</v>
      </c>
      <c r="AA59" s="30"/>
      <c r="AB59" s="30"/>
    </row>
    <row r="60" spans="1:28" ht="14" x14ac:dyDescent="0.3">
      <c r="A60" s="21">
        <v>53</v>
      </c>
      <c r="B60" s="22">
        <v>10045</v>
      </c>
      <c r="C60" s="23" t="s">
        <v>48</v>
      </c>
      <c r="D60" s="69">
        <f t="shared" si="14"/>
        <v>0</v>
      </c>
      <c r="E60" s="69">
        <f t="shared" si="15"/>
        <v>490</v>
      </c>
      <c r="F60" s="69" t="str">
        <f t="shared" si="16"/>
        <v/>
      </c>
      <c r="G60" s="69" t="str">
        <f t="shared" si="17"/>
        <v/>
      </c>
      <c r="H60" s="66" t="s">
        <v>41</v>
      </c>
      <c r="I60" s="7">
        <v>0.88</v>
      </c>
      <c r="J60" s="7" t="str">
        <f t="shared" si="4"/>
        <v>090x/18xy - Tariff Class -  10045</v>
      </c>
      <c r="K60" s="8">
        <f t="shared" si="5"/>
        <v>3.9925925925925925</v>
      </c>
      <c r="L60" s="8">
        <f t="shared" si="18"/>
        <v>0</v>
      </c>
      <c r="M60" s="8">
        <f t="shared" si="19"/>
        <v>3.9925925925925925</v>
      </c>
      <c r="N60" s="8">
        <f t="shared" si="18"/>
        <v>0</v>
      </c>
      <c r="O60" s="8">
        <f t="shared" si="19"/>
        <v>3.9925925925925925</v>
      </c>
      <c r="P60" s="8">
        <f t="shared" si="18"/>
        <v>0</v>
      </c>
      <c r="Q60" s="8">
        <f t="shared" si="10"/>
        <v>-3.9925925925925925</v>
      </c>
      <c r="R60" s="8">
        <f t="shared" si="10"/>
        <v>0</v>
      </c>
      <c r="S60" s="8">
        <f t="shared" si="10"/>
        <v>-3.9925925925925925</v>
      </c>
      <c r="T60" s="8">
        <f t="shared" si="10"/>
        <v>0</v>
      </c>
      <c r="U60" s="8">
        <f t="shared" si="10"/>
        <v>-3.9925925925925925</v>
      </c>
      <c r="V60" s="8">
        <f t="shared" si="10"/>
        <v>0</v>
      </c>
      <c r="Y60" s="30">
        <v>0</v>
      </c>
      <c r="Z60" s="30">
        <v>490</v>
      </c>
      <c r="AA60" s="30"/>
      <c r="AB60" s="30"/>
    </row>
    <row r="61" spans="1:28" ht="14" x14ac:dyDescent="0.3">
      <c r="A61" s="21">
        <v>54</v>
      </c>
      <c r="B61" s="22">
        <v>10047</v>
      </c>
      <c r="C61" s="23" t="s">
        <v>48</v>
      </c>
      <c r="D61" s="69">
        <f t="shared" si="14"/>
        <v>200</v>
      </c>
      <c r="E61" s="69">
        <f t="shared" si="15"/>
        <v>15</v>
      </c>
      <c r="F61" s="69" t="str">
        <f t="shared" si="16"/>
        <v/>
      </c>
      <c r="G61" s="69" t="str">
        <f t="shared" si="17"/>
        <v/>
      </c>
      <c r="H61" s="66" t="s">
        <v>41</v>
      </c>
      <c r="I61" s="7">
        <v>0.88</v>
      </c>
      <c r="J61" s="7" t="str">
        <f t="shared" si="4"/>
        <v>090x/18xy - Tariff Class -  10047</v>
      </c>
      <c r="K61" s="8">
        <f t="shared" si="5"/>
        <v>0.12222222222222222</v>
      </c>
      <c r="L61" s="8">
        <f t="shared" si="18"/>
        <v>1.6296296296296293</v>
      </c>
      <c r="M61" s="8">
        <f t="shared" si="19"/>
        <v>0.12222222222222222</v>
      </c>
      <c r="N61" s="8">
        <f t="shared" si="18"/>
        <v>1.6296296296296293</v>
      </c>
      <c r="O61" s="8">
        <f t="shared" si="19"/>
        <v>0.12222222222222222</v>
      </c>
      <c r="P61" s="8">
        <f t="shared" si="18"/>
        <v>1.6296296296296293</v>
      </c>
      <c r="Q61" s="8">
        <f t="shared" si="10"/>
        <v>-0.12222222222222222</v>
      </c>
      <c r="R61" s="8">
        <f t="shared" si="10"/>
        <v>-1.6296296296296293</v>
      </c>
      <c r="S61" s="8">
        <f t="shared" si="10"/>
        <v>-0.12222222222222222</v>
      </c>
      <c r="T61" s="8">
        <f t="shared" si="10"/>
        <v>-1.6296296296296293</v>
      </c>
      <c r="U61" s="8">
        <f t="shared" si="10"/>
        <v>-0.12222222222222222</v>
      </c>
      <c r="V61" s="8">
        <f t="shared" si="10"/>
        <v>-1.6296296296296293</v>
      </c>
      <c r="Y61" s="30">
        <v>200</v>
      </c>
      <c r="Z61" s="30">
        <v>15</v>
      </c>
      <c r="AA61" s="30"/>
      <c r="AB61" s="30"/>
    </row>
    <row r="62" spans="1:28" ht="14" x14ac:dyDescent="0.3">
      <c r="A62" s="21">
        <v>55</v>
      </c>
      <c r="B62" s="22">
        <v>10048</v>
      </c>
      <c r="C62" s="23" t="s">
        <v>48</v>
      </c>
      <c r="D62" s="69">
        <f t="shared" si="14"/>
        <v>500</v>
      </c>
      <c r="E62" s="69">
        <f t="shared" si="15"/>
        <v>15</v>
      </c>
      <c r="F62" s="69" t="str">
        <f t="shared" si="16"/>
        <v/>
      </c>
      <c r="G62" s="69" t="str">
        <f t="shared" si="17"/>
        <v/>
      </c>
      <c r="H62" s="66" t="s">
        <v>41</v>
      </c>
      <c r="I62" s="7">
        <v>0.88</v>
      </c>
      <c r="J62" s="7" t="str">
        <f t="shared" si="4"/>
        <v>090x/18xy - Tariff Class -  10048</v>
      </c>
      <c r="K62" s="8">
        <f t="shared" si="5"/>
        <v>0.12222222222222222</v>
      </c>
      <c r="L62" s="8">
        <f t="shared" si="18"/>
        <v>4.0740740740740735</v>
      </c>
      <c r="M62" s="8">
        <f t="shared" si="19"/>
        <v>0.12222222222222222</v>
      </c>
      <c r="N62" s="8">
        <f t="shared" si="18"/>
        <v>4.0740740740740735</v>
      </c>
      <c r="O62" s="8">
        <f t="shared" si="19"/>
        <v>0.12222222222222222</v>
      </c>
      <c r="P62" s="8">
        <f t="shared" si="18"/>
        <v>4.0740740740740735</v>
      </c>
      <c r="Q62" s="8">
        <f t="shared" si="10"/>
        <v>-0.12222222222222222</v>
      </c>
      <c r="R62" s="8">
        <f t="shared" si="10"/>
        <v>-4.0740740740740735</v>
      </c>
      <c r="S62" s="8">
        <f t="shared" si="10"/>
        <v>-0.12222222222222222</v>
      </c>
      <c r="T62" s="8">
        <f t="shared" si="10"/>
        <v>-4.0740740740740735</v>
      </c>
      <c r="U62" s="8">
        <f t="shared" si="10"/>
        <v>-0.12222222222222222</v>
      </c>
      <c r="V62" s="8">
        <f t="shared" si="10"/>
        <v>-4.0740740740740735</v>
      </c>
      <c r="Y62" s="30">
        <v>500</v>
      </c>
      <c r="Z62" s="30">
        <v>15</v>
      </c>
      <c r="AA62" s="30"/>
      <c r="AB62" s="30"/>
    </row>
    <row r="63" spans="1:28" ht="14" x14ac:dyDescent="0.3">
      <c r="A63" s="21">
        <v>56</v>
      </c>
      <c r="B63" s="22">
        <v>10050</v>
      </c>
      <c r="C63" s="23" t="s">
        <v>48</v>
      </c>
      <c r="D63" s="69">
        <f t="shared" si="14"/>
        <v>500</v>
      </c>
      <c r="E63" s="69">
        <f t="shared" si="15"/>
        <v>100</v>
      </c>
      <c r="F63" s="69" t="str">
        <f t="shared" si="16"/>
        <v/>
      </c>
      <c r="G63" s="69" t="str">
        <f t="shared" si="17"/>
        <v/>
      </c>
      <c r="H63" s="66" t="s">
        <v>41</v>
      </c>
      <c r="I63" s="7">
        <v>0.88</v>
      </c>
      <c r="J63" s="7" t="str">
        <f t="shared" si="4"/>
        <v>090x/18xy - Tariff Class -  10050</v>
      </c>
      <c r="K63" s="8">
        <f t="shared" si="5"/>
        <v>0.81481481481481466</v>
      </c>
      <c r="L63" s="8">
        <f t="shared" si="18"/>
        <v>4.0740740740740735</v>
      </c>
      <c r="M63" s="8">
        <f t="shared" si="19"/>
        <v>0.81481481481481466</v>
      </c>
      <c r="N63" s="8">
        <f t="shared" si="18"/>
        <v>4.0740740740740735</v>
      </c>
      <c r="O63" s="8">
        <f t="shared" si="19"/>
        <v>0.81481481481481466</v>
      </c>
      <c r="P63" s="8">
        <f t="shared" si="18"/>
        <v>4.0740740740740735</v>
      </c>
      <c r="Q63" s="8">
        <f t="shared" si="10"/>
        <v>-0.81481481481481466</v>
      </c>
      <c r="R63" s="8">
        <f t="shared" si="10"/>
        <v>-4.0740740740740735</v>
      </c>
      <c r="S63" s="8">
        <f t="shared" si="10"/>
        <v>-0.81481481481481466</v>
      </c>
      <c r="T63" s="8">
        <f t="shared" si="10"/>
        <v>-4.0740740740740735</v>
      </c>
      <c r="U63" s="8">
        <f t="shared" si="10"/>
        <v>-0.81481481481481466</v>
      </c>
      <c r="V63" s="8">
        <f t="shared" si="10"/>
        <v>-4.0740740740740735</v>
      </c>
      <c r="Y63" s="30">
        <v>500</v>
      </c>
      <c r="Z63" s="30">
        <v>100</v>
      </c>
      <c r="AA63" s="30"/>
      <c r="AB63" s="30"/>
    </row>
    <row r="64" spans="1:28" ht="14" x14ac:dyDescent="0.3">
      <c r="A64" s="21">
        <v>57</v>
      </c>
      <c r="B64" s="22">
        <v>10051</v>
      </c>
      <c r="C64" s="22" t="s">
        <v>48</v>
      </c>
      <c r="D64" s="69">
        <f t="shared" si="14"/>
        <v>0</v>
      </c>
      <c r="E64" s="69">
        <f t="shared" si="15"/>
        <v>280</v>
      </c>
      <c r="F64" s="69" t="str">
        <f t="shared" si="16"/>
        <v/>
      </c>
      <c r="G64" s="69" t="str">
        <f t="shared" si="17"/>
        <v/>
      </c>
      <c r="H64" s="66" t="s">
        <v>41</v>
      </c>
      <c r="I64" s="7">
        <v>0.88</v>
      </c>
      <c r="J64" s="7" t="str">
        <f t="shared" si="4"/>
        <v>090x/18xy - Tariff Class -  10051</v>
      </c>
      <c r="K64" s="8">
        <f t="shared" si="5"/>
        <v>2.2814814814814812</v>
      </c>
      <c r="L64" s="8">
        <f t="shared" si="18"/>
        <v>0</v>
      </c>
      <c r="M64" s="8">
        <f t="shared" si="19"/>
        <v>2.2814814814814812</v>
      </c>
      <c r="N64" s="8">
        <f t="shared" si="18"/>
        <v>0</v>
      </c>
      <c r="O64" s="8">
        <f t="shared" si="19"/>
        <v>2.2814814814814812</v>
      </c>
      <c r="P64" s="8">
        <f t="shared" si="18"/>
        <v>0</v>
      </c>
      <c r="Q64" s="8">
        <f t="shared" si="10"/>
        <v>-2.2814814814814812</v>
      </c>
      <c r="R64" s="8">
        <f t="shared" si="10"/>
        <v>0</v>
      </c>
      <c r="S64" s="8">
        <f t="shared" si="10"/>
        <v>-2.2814814814814812</v>
      </c>
      <c r="T64" s="8">
        <f t="shared" si="10"/>
        <v>0</v>
      </c>
      <c r="U64" s="8">
        <f t="shared" si="10"/>
        <v>-2.2814814814814812</v>
      </c>
      <c r="V64" s="8">
        <f t="shared" si="10"/>
        <v>0</v>
      </c>
      <c r="Y64" s="30">
        <v>0</v>
      </c>
      <c r="Z64" s="30">
        <v>280</v>
      </c>
      <c r="AA64" s="30"/>
      <c r="AB64" s="30"/>
    </row>
    <row r="65" spans="1:28" ht="14" x14ac:dyDescent="0.3">
      <c r="A65" s="21">
        <v>58</v>
      </c>
      <c r="B65" s="22">
        <v>10062</v>
      </c>
      <c r="C65" s="22" t="s">
        <v>48</v>
      </c>
      <c r="D65" s="69">
        <f t="shared" si="14"/>
        <v>0</v>
      </c>
      <c r="E65" s="69">
        <f t="shared" si="15"/>
        <v>290</v>
      </c>
      <c r="F65" s="69" t="str">
        <f t="shared" si="16"/>
        <v/>
      </c>
      <c r="G65" s="69" t="str">
        <f t="shared" si="17"/>
        <v/>
      </c>
      <c r="H65" s="66" t="s">
        <v>41</v>
      </c>
      <c r="I65" s="7">
        <v>0.88</v>
      </c>
      <c r="J65" s="7" t="str">
        <f t="shared" si="4"/>
        <v>090x/18xy - Tariff Class -  10062</v>
      </c>
      <c r="K65" s="8">
        <f t="shared" si="5"/>
        <v>2.3629629629629623</v>
      </c>
      <c r="L65" s="8">
        <f t="shared" si="18"/>
        <v>0</v>
      </c>
      <c r="M65" s="8">
        <f t="shared" si="19"/>
        <v>2.3629629629629623</v>
      </c>
      <c r="N65" s="8">
        <f t="shared" si="18"/>
        <v>0</v>
      </c>
      <c r="O65" s="8">
        <f t="shared" si="19"/>
        <v>2.3629629629629623</v>
      </c>
      <c r="P65" s="8">
        <f t="shared" si="18"/>
        <v>0</v>
      </c>
      <c r="Q65" s="8">
        <f t="shared" si="10"/>
        <v>-2.3629629629629623</v>
      </c>
      <c r="R65" s="8">
        <f t="shared" si="10"/>
        <v>0</v>
      </c>
      <c r="S65" s="8">
        <f t="shared" si="10"/>
        <v>-2.3629629629629623</v>
      </c>
      <c r="T65" s="8">
        <f t="shared" si="10"/>
        <v>0</v>
      </c>
      <c r="U65" s="8">
        <f t="shared" si="10"/>
        <v>-2.3629629629629623</v>
      </c>
      <c r="V65" s="8">
        <f t="shared" si="10"/>
        <v>0</v>
      </c>
      <c r="Y65" s="30">
        <v>0</v>
      </c>
      <c r="Z65" s="30">
        <v>290</v>
      </c>
      <c r="AA65" s="30"/>
      <c r="AB65" s="30"/>
    </row>
    <row r="66" spans="1:28" ht="14" x14ac:dyDescent="0.3">
      <c r="A66" s="21">
        <v>59</v>
      </c>
      <c r="B66" s="24">
        <v>10067</v>
      </c>
      <c r="C66" s="24" t="s">
        <v>48</v>
      </c>
      <c r="D66" s="69">
        <f t="shared" si="14"/>
        <v>0</v>
      </c>
      <c r="E66" s="69">
        <f t="shared" si="15"/>
        <v>299</v>
      </c>
      <c r="F66" s="69" t="str">
        <f t="shared" si="16"/>
        <v/>
      </c>
      <c r="G66" s="69" t="str">
        <f t="shared" si="17"/>
        <v/>
      </c>
      <c r="H66" s="67" t="s">
        <v>41</v>
      </c>
      <c r="I66" s="7">
        <v>0.88</v>
      </c>
      <c r="J66" s="7" t="str">
        <f t="shared" si="4"/>
        <v>090x/18xy - Tariff Class -  10067</v>
      </c>
      <c r="K66" s="8">
        <f t="shared" si="5"/>
        <v>2.4362962962962964</v>
      </c>
      <c r="L66" s="8">
        <f t="shared" si="18"/>
        <v>0</v>
      </c>
      <c r="M66" s="8">
        <f t="shared" si="19"/>
        <v>2.4362962962962964</v>
      </c>
      <c r="N66" s="8">
        <f t="shared" si="18"/>
        <v>0</v>
      </c>
      <c r="O66" s="8">
        <f t="shared" si="19"/>
        <v>2.4362962962962964</v>
      </c>
      <c r="P66" s="8">
        <f t="shared" si="18"/>
        <v>0</v>
      </c>
      <c r="Q66" s="8">
        <f t="shared" ref="Q66:V92" si="20">K66*-1</f>
        <v>-2.4362962962962964</v>
      </c>
      <c r="R66" s="8">
        <f t="shared" si="20"/>
        <v>0</v>
      </c>
      <c r="S66" s="8">
        <f t="shared" si="20"/>
        <v>-2.4362962962962964</v>
      </c>
      <c r="T66" s="8">
        <f t="shared" si="20"/>
        <v>0</v>
      </c>
      <c r="U66" s="8">
        <f t="shared" si="20"/>
        <v>-2.4362962962962964</v>
      </c>
      <c r="V66" s="8">
        <f t="shared" si="20"/>
        <v>0</v>
      </c>
      <c r="Y66" s="30">
        <v>0</v>
      </c>
      <c r="Z66" s="30">
        <v>299</v>
      </c>
      <c r="AA66" s="30"/>
      <c r="AB66" s="30"/>
    </row>
    <row r="67" spans="1:28" ht="14" x14ac:dyDescent="0.3">
      <c r="A67" s="21">
        <v>60</v>
      </c>
      <c r="B67" s="24">
        <v>10073</v>
      </c>
      <c r="C67" s="24" t="s">
        <v>48</v>
      </c>
      <c r="D67" s="69">
        <f t="shared" si="14"/>
        <v>0</v>
      </c>
      <c r="E67" s="69">
        <f t="shared" si="15"/>
        <v>270</v>
      </c>
      <c r="F67" s="69" t="str">
        <f t="shared" si="16"/>
        <v/>
      </c>
      <c r="G67" s="69" t="str">
        <f t="shared" si="17"/>
        <v/>
      </c>
      <c r="H67" s="67" t="s">
        <v>41</v>
      </c>
      <c r="I67" s="7">
        <v>0.88</v>
      </c>
      <c r="J67" s="7" t="str">
        <f t="shared" si="4"/>
        <v>090x/18xy - Tariff Class -  10073</v>
      </c>
      <c r="K67" s="8">
        <f t="shared" si="5"/>
        <v>2.1999999999999997</v>
      </c>
      <c r="L67" s="8">
        <f t="shared" si="18"/>
        <v>0</v>
      </c>
      <c r="M67" s="8">
        <f t="shared" ref="M67:O78" si="21">$E67/(1+$J$6)*$I67/100</f>
        <v>2.1999999999999997</v>
      </c>
      <c r="N67" s="8">
        <f t="shared" si="18"/>
        <v>0</v>
      </c>
      <c r="O67" s="8">
        <f t="shared" si="21"/>
        <v>2.1999999999999997</v>
      </c>
      <c r="P67" s="8">
        <f t="shared" si="18"/>
        <v>0</v>
      </c>
      <c r="Q67" s="8">
        <f t="shared" si="20"/>
        <v>-2.1999999999999997</v>
      </c>
      <c r="R67" s="8">
        <f t="shared" si="20"/>
        <v>0</v>
      </c>
      <c r="S67" s="8">
        <f t="shared" si="20"/>
        <v>-2.1999999999999997</v>
      </c>
      <c r="T67" s="8">
        <f t="shared" si="20"/>
        <v>0</v>
      </c>
      <c r="U67" s="8">
        <f t="shared" si="20"/>
        <v>-2.1999999999999997</v>
      </c>
      <c r="V67" s="8">
        <f t="shared" si="20"/>
        <v>0</v>
      </c>
      <c r="Y67" s="30">
        <v>0</v>
      </c>
      <c r="Z67" s="30">
        <v>270</v>
      </c>
      <c r="AA67" s="30"/>
      <c r="AB67" s="30"/>
    </row>
    <row r="68" spans="1:28" ht="14" x14ac:dyDescent="0.3">
      <c r="A68" s="21">
        <v>61</v>
      </c>
      <c r="B68" s="22">
        <v>10079</v>
      </c>
      <c r="C68" s="22" t="s">
        <v>48</v>
      </c>
      <c r="D68" s="69">
        <f t="shared" si="14"/>
        <v>0</v>
      </c>
      <c r="E68" s="69">
        <f t="shared" si="15"/>
        <v>260</v>
      </c>
      <c r="F68" s="69" t="str">
        <f t="shared" si="16"/>
        <v/>
      </c>
      <c r="G68" s="69" t="str">
        <f t="shared" si="17"/>
        <v/>
      </c>
      <c r="H68" s="66" t="s">
        <v>41</v>
      </c>
      <c r="I68" s="7">
        <v>0.88</v>
      </c>
      <c r="J68" s="7" t="str">
        <f t="shared" si="4"/>
        <v>090x/18xy - Tariff Class -  10079</v>
      </c>
      <c r="K68" s="8">
        <f t="shared" si="5"/>
        <v>2.1185185185185187</v>
      </c>
      <c r="L68" s="8">
        <f t="shared" si="18"/>
        <v>0</v>
      </c>
      <c r="M68" s="8">
        <f t="shared" si="21"/>
        <v>2.1185185185185187</v>
      </c>
      <c r="N68" s="8">
        <f t="shared" si="18"/>
        <v>0</v>
      </c>
      <c r="O68" s="8">
        <f t="shared" si="21"/>
        <v>2.1185185185185187</v>
      </c>
      <c r="P68" s="8">
        <f t="shared" si="18"/>
        <v>0</v>
      </c>
      <c r="Q68" s="8">
        <f t="shared" si="20"/>
        <v>-2.1185185185185187</v>
      </c>
      <c r="R68" s="8">
        <f t="shared" si="20"/>
        <v>0</v>
      </c>
      <c r="S68" s="8">
        <f t="shared" si="20"/>
        <v>-2.1185185185185187</v>
      </c>
      <c r="T68" s="8">
        <f t="shared" si="20"/>
        <v>0</v>
      </c>
      <c r="U68" s="8">
        <f t="shared" si="20"/>
        <v>-2.1185185185185187</v>
      </c>
      <c r="V68" s="8">
        <f t="shared" si="20"/>
        <v>0</v>
      </c>
      <c r="Y68" s="30">
        <v>0</v>
      </c>
      <c r="Z68" s="30">
        <v>260</v>
      </c>
      <c r="AA68" s="30"/>
      <c r="AB68" s="30"/>
    </row>
    <row r="69" spans="1:28" ht="14" x14ac:dyDescent="0.3">
      <c r="A69" s="21">
        <v>62</v>
      </c>
      <c r="B69" s="22">
        <v>10097</v>
      </c>
      <c r="C69" s="22" t="s">
        <v>48</v>
      </c>
      <c r="D69" s="69">
        <f t="shared" si="14"/>
        <v>150</v>
      </c>
      <c r="E69" s="69">
        <f t="shared" si="15"/>
        <v>150</v>
      </c>
      <c r="F69" s="69" t="str">
        <f t="shared" si="16"/>
        <v/>
      </c>
      <c r="G69" s="69" t="str">
        <f t="shared" si="17"/>
        <v/>
      </c>
      <c r="H69" s="66" t="s">
        <v>41</v>
      </c>
      <c r="I69" s="7">
        <v>0.88</v>
      </c>
      <c r="J69" s="7" t="str">
        <f t="shared" si="4"/>
        <v>090x/18xy - Tariff Class -  10097</v>
      </c>
      <c r="K69" s="8">
        <f t="shared" si="5"/>
        <v>1.2222222222222221</v>
      </c>
      <c r="L69" s="8">
        <f t="shared" si="18"/>
        <v>1.2222222222222221</v>
      </c>
      <c r="M69" s="8">
        <f t="shared" si="21"/>
        <v>1.2222222222222221</v>
      </c>
      <c r="N69" s="8">
        <f t="shared" si="18"/>
        <v>1.2222222222222221</v>
      </c>
      <c r="O69" s="8">
        <f t="shared" si="21"/>
        <v>1.2222222222222221</v>
      </c>
      <c r="P69" s="8">
        <f t="shared" si="18"/>
        <v>1.2222222222222221</v>
      </c>
      <c r="Q69" s="8">
        <f t="shared" si="20"/>
        <v>-1.2222222222222221</v>
      </c>
      <c r="R69" s="8">
        <f t="shared" si="20"/>
        <v>-1.2222222222222221</v>
      </c>
      <c r="S69" s="8">
        <f t="shared" si="20"/>
        <v>-1.2222222222222221</v>
      </c>
      <c r="T69" s="8">
        <f t="shared" si="20"/>
        <v>-1.2222222222222221</v>
      </c>
      <c r="U69" s="8">
        <f t="shared" si="20"/>
        <v>-1.2222222222222221</v>
      </c>
      <c r="V69" s="8">
        <f t="shared" si="20"/>
        <v>-1.2222222222222221</v>
      </c>
      <c r="Y69" s="30">
        <v>150</v>
      </c>
      <c r="Z69" s="30">
        <v>150</v>
      </c>
      <c r="AA69" s="30"/>
      <c r="AB69" s="30"/>
    </row>
    <row r="70" spans="1:28" ht="14" x14ac:dyDescent="0.3">
      <c r="A70" s="21">
        <v>63</v>
      </c>
      <c r="B70" s="22">
        <v>10119</v>
      </c>
      <c r="C70" s="22" t="s">
        <v>48</v>
      </c>
      <c r="D70" s="69">
        <f t="shared" si="14"/>
        <v>0</v>
      </c>
      <c r="E70" s="69">
        <f t="shared" si="15"/>
        <v>99</v>
      </c>
      <c r="F70" s="69">
        <f t="shared" si="16"/>
        <v>99</v>
      </c>
      <c r="G70" s="69">
        <f t="shared" si="17"/>
        <v>99</v>
      </c>
      <c r="H70" s="66" t="s">
        <v>41</v>
      </c>
      <c r="I70" s="7">
        <v>0.88</v>
      </c>
      <c r="J70" s="7" t="str">
        <f t="shared" si="4"/>
        <v>090x/18xy - Tariff Class -  10119</v>
      </c>
      <c r="K70" s="8">
        <f t="shared" si="5"/>
        <v>0.80666666666666653</v>
      </c>
      <c r="L70" s="8">
        <f t="shared" si="18"/>
        <v>0</v>
      </c>
      <c r="M70" s="8">
        <f t="shared" si="21"/>
        <v>0.80666666666666653</v>
      </c>
      <c r="N70" s="8">
        <f t="shared" si="18"/>
        <v>0</v>
      </c>
      <c r="O70" s="8">
        <f t="shared" si="21"/>
        <v>0.80666666666666653</v>
      </c>
      <c r="P70" s="8">
        <f t="shared" si="18"/>
        <v>0</v>
      </c>
      <c r="Q70" s="8">
        <f t="shared" si="20"/>
        <v>-0.80666666666666653</v>
      </c>
      <c r="R70" s="8">
        <f t="shared" si="20"/>
        <v>0</v>
      </c>
      <c r="S70" s="8">
        <f t="shared" si="20"/>
        <v>-0.80666666666666653</v>
      </c>
      <c r="T70" s="8">
        <f t="shared" si="20"/>
        <v>0</v>
      </c>
      <c r="U70" s="8">
        <f t="shared" si="20"/>
        <v>-0.80666666666666653</v>
      </c>
      <c r="V70" s="8">
        <f t="shared" si="20"/>
        <v>0</v>
      </c>
      <c r="Y70" s="30">
        <v>0</v>
      </c>
      <c r="Z70" s="30">
        <v>99</v>
      </c>
      <c r="AA70" s="30">
        <v>99</v>
      </c>
      <c r="AB70" s="30">
        <v>99</v>
      </c>
    </row>
    <row r="71" spans="1:28" ht="14" x14ac:dyDescent="0.3">
      <c r="A71" s="21">
        <v>64</v>
      </c>
      <c r="B71" s="22">
        <v>10156</v>
      </c>
      <c r="C71" s="23" t="s">
        <v>48</v>
      </c>
      <c r="D71" s="69">
        <f t="shared" si="14"/>
        <v>160</v>
      </c>
      <c r="E71" s="69">
        <f t="shared" si="15"/>
        <v>25</v>
      </c>
      <c r="F71" s="69" t="str">
        <f t="shared" si="16"/>
        <v/>
      </c>
      <c r="G71" s="69" t="str">
        <f t="shared" si="17"/>
        <v/>
      </c>
      <c r="H71" s="66" t="s">
        <v>41</v>
      </c>
      <c r="I71" s="7">
        <v>0.88</v>
      </c>
      <c r="J71" s="7" t="str">
        <f t="shared" si="4"/>
        <v>090x/18xy - Tariff Class -  10156</v>
      </c>
      <c r="K71" s="8">
        <f t="shared" si="5"/>
        <v>0.20370370370370366</v>
      </c>
      <c r="L71" s="8">
        <f t="shared" si="18"/>
        <v>1.3037037037037038</v>
      </c>
      <c r="M71" s="8">
        <f t="shared" si="21"/>
        <v>0.20370370370370366</v>
      </c>
      <c r="N71" s="8">
        <f t="shared" si="18"/>
        <v>1.3037037037037038</v>
      </c>
      <c r="O71" s="8">
        <f t="shared" si="21"/>
        <v>0.20370370370370366</v>
      </c>
      <c r="P71" s="8">
        <f t="shared" si="18"/>
        <v>1.3037037037037038</v>
      </c>
      <c r="Q71" s="8">
        <f t="shared" si="20"/>
        <v>-0.20370370370370366</v>
      </c>
      <c r="R71" s="8">
        <f t="shared" si="20"/>
        <v>-1.3037037037037038</v>
      </c>
      <c r="S71" s="8">
        <f t="shared" si="20"/>
        <v>-0.20370370370370366</v>
      </c>
      <c r="T71" s="8">
        <f t="shared" si="20"/>
        <v>-1.3037037037037038</v>
      </c>
      <c r="U71" s="8">
        <f t="shared" si="20"/>
        <v>-0.20370370370370366</v>
      </c>
      <c r="V71" s="8">
        <f t="shared" si="20"/>
        <v>-1.3037037037037038</v>
      </c>
      <c r="Y71" s="30">
        <v>160</v>
      </c>
      <c r="Z71" s="30">
        <v>25</v>
      </c>
      <c r="AA71" s="30"/>
      <c r="AB71" s="30"/>
    </row>
    <row r="72" spans="1:28" ht="14" x14ac:dyDescent="0.3">
      <c r="A72" s="21">
        <v>65</v>
      </c>
      <c r="B72" s="26">
        <v>10186</v>
      </c>
      <c r="C72" s="27" t="s">
        <v>48</v>
      </c>
      <c r="D72" s="69">
        <f t="shared" ref="D72:D92" si="22">IF(Y72="","",Y72*Currency_Converter)</f>
        <v>200</v>
      </c>
      <c r="E72" s="69">
        <f t="shared" ref="E72:E92" si="23">IF(Z72="","",Z72*Currency_Converter)</f>
        <v>200</v>
      </c>
      <c r="F72" s="69" t="str">
        <f t="shared" ref="F72:F92" si="24">IF(AA72="","",AA72*Currency_Converter)</f>
        <v/>
      </c>
      <c r="G72" s="69" t="str">
        <f t="shared" ref="G72:G92" si="25">IF(AB72="","",AB72*Currency_Converter)</f>
        <v/>
      </c>
      <c r="H72" s="68" t="s">
        <v>41</v>
      </c>
      <c r="I72" s="7">
        <v>0.88</v>
      </c>
      <c r="J72" s="7" t="str">
        <f t="shared" si="4"/>
        <v>090x/18xy - Tariff Class -  10186</v>
      </c>
      <c r="K72" s="8">
        <f t="shared" si="5"/>
        <v>1.6296296296296293</v>
      </c>
      <c r="L72" s="8">
        <f t="shared" ref="L72:P89" si="26">$D72/(1+$J$6)*$I72/100</f>
        <v>1.6296296296296293</v>
      </c>
      <c r="M72" s="8">
        <f t="shared" si="21"/>
        <v>1.6296296296296293</v>
      </c>
      <c r="N72" s="8">
        <f t="shared" si="26"/>
        <v>1.6296296296296293</v>
      </c>
      <c r="O72" s="8">
        <f t="shared" si="21"/>
        <v>1.6296296296296293</v>
      </c>
      <c r="P72" s="8">
        <f t="shared" si="26"/>
        <v>1.6296296296296293</v>
      </c>
      <c r="Q72" s="8">
        <f t="shared" si="20"/>
        <v>-1.6296296296296293</v>
      </c>
      <c r="R72" s="8">
        <f t="shared" si="20"/>
        <v>-1.6296296296296293</v>
      </c>
      <c r="S72" s="8">
        <f t="shared" si="20"/>
        <v>-1.6296296296296293</v>
      </c>
      <c r="T72" s="8">
        <f t="shared" si="20"/>
        <v>-1.6296296296296293</v>
      </c>
      <c r="U72" s="8">
        <f t="shared" si="20"/>
        <v>-1.6296296296296293</v>
      </c>
      <c r="V72" s="8">
        <f t="shared" si="20"/>
        <v>-1.6296296296296293</v>
      </c>
      <c r="Y72" s="30">
        <v>200</v>
      </c>
      <c r="Z72" s="30">
        <v>200</v>
      </c>
      <c r="AA72" s="30"/>
      <c r="AB72" s="30"/>
    </row>
    <row r="73" spans="1:28" ht="14" x14ac:dyDescent="0.3">
      <c r="A73" s="21">
        <v>66</v>
      </c>
      <c r="B73" s="24">
        <v>10215</v>
      </c>
      <c r="C73" s="25" t="s">
        <v>48</v>
      </c>
      <c r="D73" s="69">
        <f t="shared" si="22"/>
        <v>150</v>
      </c>
      <c r="E73" s="69">
        <f t="shared" si="23"/>
        <v>0</v>
      </c>
      <c r="F73" s="69" t="str">
        <f t="shared" si="24"/>
        <v/>
      </c>
      <c r="G73" s="69" t="str">
        <f t="shared" si="25"/>
        <v/>
      </c>
      <c r="H73" s="67" t="s">
        <v>41</v>
      </c>
      <c r="I73" s="7">
        <v>0.88</v>
      </c>
      <c r="J73" s="7" t="str">
        <f t="shared" ref="J73:J92" si="27">H73&amp;" - Tariff Class -  "&amp;B73</f>
        <v>090x/18xy - Tariff Class -  10215</v>
      </c>
      <c r="K73" s="8">
        <f t="shared" ref="K73:K92" si="28">$E73/(1+$J$6)*$I73/100</f>
        <v>0</v>
      </c>
      <c r="L73" s="8">
        <f t="shared" si="26"/>
        <v>1.2222222222222221</v>
      </c>
      <c r="M73" s="8">
        <f t="shared" si="21"/>
        <v>0</v>
      </c>
      <c r="N73" s="8">
        <f t="shared" si="26"/>
        <v>1.2222222222222221</v>
      </c>
      <c r="O73" s="8">
        <f t="shared" si="21"/>
        <v>0</v>
      </c>
      <c r="P73" s="8">
        <f t="shared" si="26"/>
        <v>1.2222222222222221</v>
      </c>
      <c r="Q73" s="8">
        <f t="shared" si="20"/>
        <v>0</v>
      </c>
      <c r="R73" s="8">
        <f t="shared" si="20"/>
        <v>-1.2222222222222221</v>
      </c>
      <c r="S73" s="8">
        <f t="shared" si="20"/>
        <v>0</v>
      </c>
      <c r="T73" s="8">
        <f t="shared" si="20"/>
        <v>-1.2222222222222221</v>
      </c>
      <c r="U73" s="8">
        <f t="shared" si="20"/>
        <v>0</v>
      </c>
      <c r="V73" s="8">
        <f t="shared" si="20"/>
        <v>-1.2222222222222221</v>
      </c>
      <c r="Y73" s="30">
        <v>150</v>
      </c>
      <c r="Z73" s="30">
        <v>0</v>
      </c>
      <c r="AA73" s="30"/>
      <c r="AB73" s="30"/>
    </row>
    <row r="74" spans="1:28" ht="14" x14ac:dyDescent="0.3">
      <c r="A74" s="21">
        <v>67</v>
      </c>
      <c r="B74" s="24">
        <v>10216</v>
      </c>
      <c r="C74" s="24" t="s">
        <v>48</v>
      </c>
      <c r="D74" s="69">
        <f t="shared" si="22"/>
        <v>0</v>
      </c>
      <c r="E74" s="69">
        <f t="shared" si="23"/>
        <v>215</v>
      </c>
      <c r="F74" s="69" t="str">
        <f t="shared" si="24"/>
        <v/>
      </c>
      <c r="G74" s="69" t="str">
        <f t="shared" si="25"/>
        <v/>
      </c>
      <c r="H74" s="67" t="s">
        <v>41</v>
      </c>
      <c r="I74" s="7">
        <v>0.88</v>
      </c>
      <c r="J74" s="7" t="str">
        <f t="shared" si="27"/>
        <v>090x/18xy - Tariff Class -  10216</v>
      </c>
      <c r="K74" s="8">
        <f t="shared" si="28"/>
        <v>1.7518518518518515</v>
      </c>
      <c r="L74" s="8">
        <f t="shared" si="26"/>
        <v>0</v>
      </c>
      <c r="M74" s="8">
        <f t="shared" si="21"/>
        <v>1.7518518518518515</v>
      </c>
      <c r="N74" s="8">
        <f t="shared" si="26"/>
        <v>0</v>
      </c>
      <c r="O74" s="8">
        <f t="shared" si="21"/>
        <v>1.7518518518518515</v>
      </c>
      <c r="P74" s="8">
        <f t="shared" si="26"/>
        <v>0</v>
      </c>
      <c r="Q74" s="8">
        <f t="shared" si="20"/>
        <v>-1.7518518518518515</v>
      </c>
      <c r="R74" s="8">
        <f t="shared" si="20"/>
        <v>0</v>
      </c>
      <c r="S74" s="8">
        <f t="shared" si="20"/>
        <v>-1.7518518518518515</v>
      </c>
      <c r="T74" s="8">
        <f t="shared" si="20"/>
        <v>0</v>
      </c>
      <c r="U74" s="8">
        <f t="shared" si="20"/>
        <v>-1.7518518518518515</v>
      </c>
      <c r="V74" s="8">
        <f t="shared" si="20"/>
        <v>0</v>
      </c>
      <c r="Y74" s="30">
        <v>0</v>
      </c>
      <c r="Z74" s="30">
        <v>215</v>
      </c>
      <c r="AA74" s="30"/>
      <c r="AB74" s="30"/>
    </row>
    <row r="75" spans="1:28" ht="14" x14ac:dyDescent="0.3">
      <c r="A75" s="21">
        <v>68</v>
      </c>
      <c r="B75" s="24">
        <v>10217</v>
      </c>
      <c r="C75" s="24" t="s">
        <v>48</v>
      </c>
      <c r="D75" s="69">
        <f t="shared" si="22"/>
        <v>0</v>
      </c>
      <c r="E75" s="69">
        <f t="shared" si="23"/>
        <v>423</v>
      </c>
      <c r="F75" s="69" t="str">
        <f t="shared" si="24"/>
        <v/>
      </c>
      <c r="G75" s="69" t="str">
        <f t="shared" si="25"/>
        <v/>
      </c>
      <c r="H75" s="67" t="s">
        <v>41</v>
      </c>
      <c r="I75" s="7">
        <v>0.88</v>
      </c>
      <c r="J75" s="7" t="str">
        <f t="shared" si="27"/>
        <v>090x/18xy - Tariff Class -  10217</v>
      </c>
      <c r="K75" s="8">
        <f t="shared" si="28"/>
        <v>3.4466666666666663</v>
      </c>
      <c r="L75" s="8">
        <f t="shared" si="26"/>
        <v>0</v>
      </c>
      <c r="M75" s="8">
        <f t="shared" si="21"/>
        <v>3.4466666666666663</v>
      </c>
      <c r="N75" s="8">
        <f t="shared" si="26"/>
        <v>0</v>
      </c>
      <c r="O75" s="8">
        <f t="shared" si="21"/>
        <v>3.4466666666666663</v>
      </c>
      <c r="P75" s="8">
        <f t="shared" si="26"/>
        <v>0</v>
      </c>
      <c r="Q75" s="8">
        <f t="shared" si="20"/>
        <v>-3.4466666666666663</v>
      </c>
      <c r="R75" s="8">
        <f t="shared" si="20"/>
        <v>0</v>
      </c>
      <c r="S75" s="8">
        <f t="shared" si="20"/>
        <v>-3.4466666666666663</v>
      </c>
      <c r="T75" s="8">
        <f t="shared" si="20"/>
        <v>0</v>
      </c>
      <c r="U75" s="8">
        <f t="shared" si="20"/>
        <v>-3.4466666666666663</v>
      </c>
      <c r="V75" s="8">
        <f t="shared" si="20"/>
        <v>0</v>
      </c>
      <c r="Y75" s="30">
        <v>0</v>
      </c>
      <c r="Z75" s="30">
        <v>423</v>
      </c>
      <c r="AA75" s="30"/>
      <c r="AB75" s="30"/>
    </row>
    <row r="76" spans="1:28" ht="14" x14ac:dyDescent="0.3">
      <c r="A76" s="21">
        <v>69</v>
      </c>
      <c r="B76" s="24">
        <v>10265</v>
      </c>
      <c r="C76" s="25" t="s">
        <v>48</v>
      </c>
      <c r="D76" s="69">
        <f t="shared" si="22"/>
        <v>185</v>
      </c>
      <c r="E76" s="69">
        <f t="shared" si="23"/>
        <v>185</v>
      </c>
      <c r="F76" s="69" t="str">
        <f t="shared" si="24"/>
        <v/>
      </c>
      <c r="G76" s="69" t="str">
        <f t="shared" si="25"/>
        <v/>
      </c>
      <c r="H76" s="67" t="s">
        <v>41</v>
      </c>
      <c r="I76" s="7">
        <v>0.88</v>
      </c>
      <c r="J76" s="7" t="str">
        <f t="shared" si="27"/>
        <v>090x/18xy - Tariff Class -  10265</v>
      </c>
      <c r="K76" s="8">
        <f t="shared" si="28"/>
        <v>1.5074074074074073</v>
      </c>
      <c r="L76" s="8">
        <f t="shared" si="26"/>
        <v>1.5074074074074073</v>
      </c>
      <c r="M76" s="8">
        <f t="shared" si="21"/>
        <v>1.5074074074074073</v>
      </c>
      <c r="N76" s="8">
        <f t="shared" si="26"/>
        <v>1.5074074074074073</v>
      </c>
      <c r="O76" s="8">
        <f t="shared" si="21"/>
        <v>1.5074074074074073</v>
      </c>
      <c r="P76" s="8">
        <f t="shared" si="26"/>
        <v>1.5074074074074073</v>
      </c>
      <c r="Q76" s="8">
        <f t="shared" si="20"/>
        <v>-1.5074074074074073</v>
      </c>
      <c r="R76" s="8">
        <f t="shared" si="20"/>
        <v>-1.5074074074074073</v>
      </c>
      <c r="S76" s="8">
        <f t="shared" si="20"/>
        <v>-1.5074074074074073</v>
      </c>
      <c r="T76" s="8">
        <f t="shared" si="20"/>
        <v>-1.5074074074074073</v>
      </c>
      <c r="U76" s="8">
        <f t="shared" si="20"/>
        <v>-1.5074074074074073</v>
      </c>
      <c r="V76" s="8">
        <f t="shared" si="20"/>
        <v>-1.5074074074074073</v>
      </c>
      <c r="Y76" s="30">
        <v>185</v>
      </c>
      <c r="Z76" s="30">
        <v>185</v>
      </c>
      <c r="AA76" s="30"/>
      <c r="AB76" s="30"/>
    </row>
    <row r="77" spans="1:28" ht="14" x14ac:dyDescent="0.3">
      <c r="A77" s="21">
        <v>70</v>
      </c>
      <c r="B77" s="24">
        <v>10318</v>
      </c>
      <c r="C77" s="24" t="s">
        <v>48</v>
      </c>
      <c r="D77" s="69">
        <f t="shared" si="22"/>
        <v>0</v>
      </c>
      <c r="E77" s="69">
        <f t="shared" si="23"/>
        <v>199</v>
      </c>
      <c r="F77" s="69" t="str">
        <f t="shared" si="24"/>
        <v/>
      </c>
      <c r="G77" s="69" t="str">
        <f t="shared" si="25"/>
        <v/>
      </c>
      <c r="H77" s="67" t="s">
        <v>41</v>
      </c>
      <c r="I77" s="7">
        <v>0.88</v>
      </c>
      <c r="J77" s="7" t="str">
        <f t="shared" si="27"/>
        <v>090x/18xy - Tariff Class -  10318</v>
      </c>
      <c r="K77" s="8">
        <f t="shared" si="28"/>
        <v>1.6214814814814813</v>
      </c>
      <c r="L77" s="8">
        <f t="shared" si="26"/>
        <v>0</v>
      </c>
      <c r="M77" s="8">
        <f t="shared" si="21"/>
        <v>1.6214814814814813</v>
      </c>
      <c r="N77" s="8">
        <f t="shared" si="26"/>
        <v>0</v>
      </c>
      <c r="O77" s="8">
        <f t="shared" si="21"/>
        <v>1.6214814814814813</v>
      </c>
      <c r="P77" s="8">
        <f t="shared" si="26"/>
        <v>0</v>
      </c>
      <c r="Q77" s="8">
        <f t="shared" si="20"/>
        <v>-1.6214814814814813</v>
      </c>
      <c r="R77" s="8">
        <f t="shared" si="20"/>
        <v>0</v>
      </c>
      <c r="S77" s="8">
        <f t="shared" si="20"/>
        <v>-1.6214814814814813</v>
      </c>
      <c r="T77" s="8">
        <f t="shared" si="20"/>
        <v>0</v>
      </c>
      <c r="U77" s="8">
        <f t="shared" si="20"/>
        <v>-1.6214814814814813</v>
      </c>
      <c r="V77" s="8">
        <f t="shared" si="20"/>
        <v>0</v>
      </c>
      <c r="Y77" s="30">
        <v>0</v>
      </c>
      <c r="Z77" s="30">
        <v>199</v>
      </c>
      <c r="AA77" s="30"/>
      <c r="AB77" s="30"/>
    </row>
    <row r="78" spans="1:28" ht="14" x14ac:dyDescent="0.3">
      <c r="A78" s="21">
        <v>71</v>
      </c>
      <c r="B78" s="24">
        <v>10330</v>
      </c>
      <c r="C78" s="25" t="s">
        <v>48</v>
      </c>
      <c r="D78" s="69">
        <f t="shared" si="22"/>
        <v>190</v>
      </c>
      <c r="E78" s="69">
        <f t="shared" si="23"/>
        <v>0</v>
      </c>
      <c r="F78" s="69" t="str">
        <f t="shared" si="24"/>
        <v/>
      </c>
      <c r="G78" s="69" t="str">
        <f t="shared" si="25"/>
        <v/>
      </c>
      <c r="H78" s="67" t="s">
        <v>41</v>
      </c>
      <c r="I78" s="7">
        <v>0.88</v>
      </c>
      <c r="J78" s="7" t="str">
        <f t="shared" si="27"/>
        <v>090x/18xy - Tariff Class -  10330</v>
      </c>
      <c r="K78" s="8">
        <f t="shared" si="28"/>
        <v>0</v>
      </c>
      <c r="L78" s="8">
        <f t="shared" si="26"/>
        <v>1.5481481481481481</v>
      </c>
      <c r="M78" s="8">
        <f t="shared" si="21"/>
        <v>0</v>
      </c>
      <c r="N78" s="8">
        <f t="shared" si="26"/>
        <v>1.5481481481481481</v>
      </c>
      <c r="O78" s="8">
        <f t="shared" si="21"/>
        <v>0</v>
      </c>
      <c r="P78" s="8">
        <f t="shared" si="26"/>
        <v>1.5481481481481481</v>
      </c>
      <c r="Q78" s="8">
        <f t="shared" si="20"/>
        <v>0</v>
      </c>
      <c r="R78" s="8">
        <f t="shared" si="20"/>
        <v>-1.5481481481481481</v>
      </c>
      <c r="S78" s="8">
        <f t="shared" si="20"/>
        <v>0</v>
      </c>
      <c r="T78" s="8">
        <f t="shared" si="20"/>
        <v>-1.5481481481481481</v>
      </c>
      <c r="U78" s="8">
        <f t="shared" si="20"/>
        <v>0</v>
      </c>
      <c r="V78" s="8">
        <f t="shared" si="20"/>
        <v>-1.5481481481481481</v>
      </c>
      <c r="Y78" s="30">
        <v>190</v>
      </c>
      <c r="Z78" s="30">
        <v>0</v>
      </c>
      <c r="AA78" s="30"/>
      <c r="AB78" s="30"/>
    </row>
    <row r="79" spans="1:28" ht="14" x14ac:dyDescent="0.3">
      <c r="A79" s="21">
        <v>72</v>
      </c>
      <c r="B79" s="22">
        <v>10338</v>
      </c>
      <c r="C79" s="22" t="s">
        <v>48</v>
      </c>
      <c r="D79" s="69">
        <f t="shared" si="22"/>
        <v>199</v>
      </c>
      <c r="E79" s="69">
        <f t="shared" si="23"/>
        <v>199</v>
      </c>
      <c r="F79" s="69" t="str">
        <f t="shared" si="24"/>
        <v/>
      </c>
      <c r="G79" s="69" t="str">
        <f t="shared" si="25"/>
        <v/>
      </c>
      <c r="H79" s="66" t="s">
        <v>41</v>
      </c>
      <c r="I79" s="7">
        <v>0.88</v>
      </c>
      <c r="J79" s="7" t="str">
        <f t="shared" si="27"/>
        <v>090x/18xy - Tariff Class -  10338</v>
      </c>
      <c r="K79" s="8">
        <f t="shared" si="28"/>
        <v>1.6214814814814813</v>
      </c>
      <c r="L79" s="8">
        <f t="shared" si="26"/>
        <v>1.6214814814814813</v>
      </c>
      <c r="M79" s="8" t="e">
        <f>$F79/(1+$J$6)*$I79/100</f>
        <v>#VALUE!</v>
      </c>
      <c r="N79" s="8">
        <f>$D79/(1+$J$6)*$I79/100</f>
        <v>1.6214814814814813</v>
      </c>
      <c r="O79" s="8" t="e">
        <f>$G79/(1+$J$6)*$I79/100</f>
        <v>#VALUE!</v>
      </c>
      <c r="P79" s="8">
        <f t="shared" si="26"/>
        <v>1.6214814814814813</v>
      </c>
      <c r="Q79" s="8">
        <f t="shared" si="20"/>
        <v>-1.6214814814814813</v>
      </c>
      <c r="R79" s="8">
        <f t="shared" si="20"/>
        <v>-1.6214814814814813</v>
      </c>
      <c r="S79" s="8" t="e">
        <f t="shared" si="20"/>
        <v>#VALUE!</v>
      </c>
      <c r="T79" s="8">
        <f t="shared" si="20"/>
        <v>-1.6214814814814813</v>
      </c>
      <c r="U79" s="8" t="e">
        <f t="shared" si="20"/>
        <v>#VALUE!</v>
      </c>
      <c r="V79" s="8">
        <f t="shared" si="20"/>
        <v>-1.6214814814814813</v>
      </c>
      <c r="Y79" s="30">
        <v>199</v>
      </c>
      <c r="Z79" s="30">
        <v>199</v>
      </c>
      <c r="AA79" s="30"/>
      <c r="AB79" s="30"/>
    </row>
    <row r="80" spans="1:28" ht="14" x14ac:dyDescent="0.3">
      <c r="A80" s="21">
        <v>73</v>
      </c>
      <c r="B80" s="28" t="s">
        <v>37</v>
      </c>
      <c r="C80" s="22" t="s">
        <v>49</v>
      </c>
      <c r="D80" s="69">
        <f t="shared" si="22"/>
        <v>0</v>
      </c>
      <c r="E80" s="69">
        <f t="shared" si="23"/>
        <v>11</v>
      </c>
      <c r="F80" s="69">
        <f t="shared" si="24"/>
        <v>9</v>
      </c>
      <c r="G80" s="69">
        <f t="shared" si="25"/>
        <v>6</v>
      </c>
      <c r="H80" s="66" t="s">
        <v>41</v>
      </c>
      <c r="I80" s="7">
        <v>0.88</v>
      </c>
      <c r="J80" s="7" t="str">
        <f t="shared" si="27"/>
        <v>090x/18xy - Tariff Class -  10476</v>
      </c>
      <c r="K80" s="8">
        <f t="shared" si="28"/>
        <v>8.9629629629629642E-2</v>
      </c>
      <c r="L80" s="8">
        <f t="shared" si="26"/>
        <v>0</v>
      </c>
      <c r="M80" s="8">
        <f>$F80/(1+$J$6)*$I80/100</f>
        <v>7.333333333333332E-2</v>
      </c>
      <c r="N80" s="8">
        <f t="shared" si="26"/>
        <v>0</v>
      </c>
      <c r="O80" s="8">
        <f t="shared" ref="M80:O92" si="29">$E80/(1+$J$6)*$I80/100</f>
        <v>8.9629629629629642E-2</v>
      </c>
      <c r="P80" s="8">
        <f t="shared" si="26"/>
        <v>0</v>
      </c>
      <c r="Q80" s="8">
        <f t="shared" si="20"/>
        <v>-8.9629629629629642E-2</v>
      </c>
      <c r="R80" s="8">
        <f t="shared" si="20"/>
        <v>0</v>
      </c>
      <c r="S80" s="8">
        <f t="shared" si="20"/>
        <v>-7.333333333333332E-2</v>
      </c>
      <c r="T80" s="8">
        <f t="shared" si="20"/>
        <v>0</v>
      </c>
      <c r="U80" s="8">
        <f t="shared" si="20"/>
        <v>-8.9629629629629642E-2</v>
      </c>
      <c r="V80" s="8">
        <f t="shared" si="20"/>
        <v>0</v>
      </c>
      <c r="Y80" s="30">
        <v>0</v>
      </c>
      <c r="Z80" s="30">
        <v>11</v>
      </c>
      <c r="AA80" s="30">
        <v>9</v>
      </c>
      <c r="AB80" s="30">
        <v>6</v>
      </c>
    </row>
    <row r="81" spans="1:28" ht="14" x14ac:dyDescent="0.3">
      <c r="A81" s="21">
        <v>74</v>
      </c>
      <c r="B81" s="28" t="s">
        <v>38</v>
      </c>
      <c r="C81" s="22" t="s">
        <v>51</v>
      </c>
      <c r="D81" s="69">
        <f t="shared" si="22"/>
        <v>0</v>
      </c>
      <c r="E81" s="69">
        <f t="shared" si="23"/>
        <v>6.7</v>
      </c>
      <c r="F81" s="69">
        <f t="shared" si="24"/>
        <v>3.3</v>
      </c>
      <c r="G81" s="69" t="str">
        <f t="shared" si="25"/>
        <v/>
      </c>
      <c r="H81" s="66" t="s">
        <v>41</v>
      </c>
      <c r="I81" s="7">
        <v>0.88</v>
      </c>
      <c r="J81" s="7" t="str">
        <f t="shared" si="27"/>
        <v>090x/18xy - Tariff Class -  10477</v>
      </c>
      <c r="K81" s="8">
        <f t="shared" si="28"/>
        <v>5.4592592592592588E-2</v>
      </c>
      <c r="L81" s="8">
        <f t="shared" si="26"/>
        <v>0</v>
      </c>
      <c r="M81" s="8">
        <f>$F81/(1+$J$6)*$I81/100</f>
        <v>2.6888888888888886E-2</v>
      </c>
      <c r="N81" s="8">
        <f t="shared" si="26"/>
        <v>0</v>
      </c>
      <c r="O81" s="8">
        <f t="shared" si="29"/>
        <v>5.4592592592592588E-2</v>
      </c>
      <c r="P81" s="8">
        <f t="shared" si="26"/>
        <v>0</v>
      </c>
      <c r="Q81" s="8">
        <f t="shared" si="20"/>
        <v>-5.4592592592592588E-2</v>
      </c>
      <c r="R81" s="8">
        <f t="shared" si="20"/>
        <v>0</v>
      </c>
      <c r="S81" s="8">
        <f t="shared" si="20"/>
        <v>-2.6888888888888886E-2</v>
      </c>
      <c r="T81" s="8">
        <f t="shared" si="20"/>
        <v>0</v>
      </c>
      <c r="U81" s="8">
        <f t="shared" si="20"/>
        <v>-5.4592592592592588E-2</v>
      </c>
      <c r="V81" s="8">
        <f t="shared" si="20"/>
        <v>0</v>
      </c>
      <c r="Y81" s="30">
        <v>0</v>
      </c>
      <c r="Z81" s="30">
        <v>6.7</v>
      </c>
      <c r="AA81" s="30">
        <v>3.3</v>
      </c>
      <c r="AB81" s="30"/>
    </row>
    <row r="82" spans="1:28" ht="14" x14ac:dyDescent="0.3">
      <c r="A82" s="21">
        <v>75</v>
      </c>
      <c r="B82" s="28" t="s">
        <v>39</v>
      </c>
      <c r="C82" s="22" t="s">
        <v>51</v>
      </c>
      <c r="D82" s="69">
        <f t="shared" si="22"/>
        <v>0</v>
      </c>
      <c r="E82" s="69">
        <f t="shared" si="23"/>
        <v>8</v>
      </c>
      <c r="F82" s="69">
        <f t="shared" si="24"/>
        <v>4</v>
      </c>
      <c r="G82" s="69" t="str">
        <f t="shared" si="25"/>
        <v/>
      </c>
      <c r="H82" s="66" t="s">
        <v>41</v>
      </c>
      <c r="I82" s="7">
        <v>0.88</v>
      </c>
      <c r="J82" s="7" t="str">
        <f t="shared" si="27"/>
        <v>090x/18xy - Tariff Class -  10478</v>
      </c>
      <c r="K82" s="8">
        <f t="shared" si="28"/>
        <v>6.5185185185185179E-2</v>
      </c>
      <c r="L82" s="8">
        <f t="shared" si="26"/>
        <v>0</v>
      </c>
      <c r="M82" s="8">
        <f t="shared" si="29"/>
        <v>6.5185185185185179E-2</v>
      </c>
      <c r="N82" s="8">
        <f t="shared" si="26"/>
        <v>0</v>
      </c>
      <c r="O82" s="8">
        <f t="shared" si="29"/>
        <v>6.5185185185185179E-2</v>
      </c>
      <c r="P82" s="8">
        <f t="shared" si="26"/>
        <v>0</v>
      </c>
      <c r="Q82" s="8">
        <f t="shared" si="20"/>
        <v>-6.5185185185185179E-2</v>
      </c>
      <c r="R82" s="8">
        <f t="shared" si="20"/>
        <v>0</v>
      </c>
      <c r="S82" s="8">
        <f t="shared" si="20"/>
        <v>-6.5185185185185179E-2</v>
      </c>
      <c r="T82" s="8">
        <f t="shared" si="20"/>
        <v>0</v>
      </c>
      <c r="U82" s="8">
        <f t="shared" si="20"/>
        <v>-6.5185185185185179E-2</v>
      </c>
      <c r="V82" s="8">
        <f t="shared" si="20"/>
        <v>0</v>
      </c>
      <c r="Y82" s="30">
        <v>0</v>
      </c>
      <c r="Z82" s="30">
        <v>8</v>
      </c>
      <c r="AA82" s="30">
        <v>4</v>
      </c>
      <c r="AB82" s="30"/>
    </row>
    <row r="83" spans="1:28" ht="14" x14ac:dyDescent="0.3">
      <c r="A83" s="21">
        <v>76</v>
      </c>
      <c r="B83" s="22" t="s">
        <v>40</v>
      </c>
      <c r="C83" s="22" t="s">
        <v>48</v>
      </c>
      <c r="D83" s="69">
        <f t="shared" si="22"/>
        <v>0</v>
      </c>
      <c r="E83" s="69">
        <f t="shared" si="23"/>
        <v>0</v>
      </c>
      <c r="F83" s="69" t="str">
        <f t="shared" si="24"/>
        <v/>
      </c>
      <c r="G83" s="69" t="str">
        <f t="shared" si="25"/>
        <v/>
      </c>
      <c r="H83" s="66" t="s">
        <v>41</v>
      </c>
      <c r="I83" s="7">
        <v>0.88</v>
      </c>
      <c r="J83" s="7" t="str">
        <f t="shared" si="27"/>
        <v>090x/18xy - Tariff Class -  10481</v>
      </c>
      <c r="K83" s="8">
        <f t="shared" si="28"/>
        <v>0</v>
      </c>
      <c r="L83" s="8">
        <f t="shared" si="26"/>
        <v>0</v>
      </c>
      <c r="M83" s="8">
        <f t="shared" si="29"/>
        <v>0</v>
      </c>
      <c r="N83" s="8">
        <f t="shared" si="26"/>
        <v>0</v>
      </c>
      <c r="O83" s="8">
        <f t="shared" si="29"/>
        <v>0</v>
      </c>
      <c r="P83" s="8">
        <f t="shared" si="26"/>
        <v>0</v>
      </c>
      <c r="Q83" s="8">
        <f t="shared" si="20"/>
        <v>0</v>
      </c>
      <c r="R83" s="8">
        <f t="shared" si="20"/>
        <v>0</v>
      </c>
      <c r="S83" s="8">
        <f t="shared" si="20"/>
        <v>0</v>
      </c>
      <c r="T83" s="8">
        <f t="shared" si="20"/>
        <v>0</v>
      </c>
      <c r="U83" s="8">
        <f t="shared" si="20"/>
        <v>0</v>
      </c>
      <c r="V83" s="8">
        <f t="shared" si="20"/>
        <v>0</v>
      </c>
      <c r="Y83" s="30">
        <v>0</v>
      </c>
      <c r="Z83" s="30">
        <v>0</v>
      </c>
      <c r="AA83" s="30"/>
      <c r="AB83" s="30"/>
    </row>
    <row r="84" spans="1:28" ht="14" x14ac:dyDescent="0.3">
      <c r="A84" s="21">
        <v>77</v>
      </c>
      <c r="B84" s="22">
        <v>10492</v>
      </c>
      <c r="C84" s="22" t="s">
        <v>48</v>
      </c>
      <c r="D84" s="69">
        <f t="shared" si="22"/>
        <v>190</v>
      </c>
      <c r="E84" s="69">
        <f t="shared" si="23"/>
        <v>190</v>
      </c>
      <c r="F84" s="69" t="str">
        <f t="shared" si="24"/>
        <v/>
      </c>
      <c r="G84" s="69" t="str">
        <f t="shared" si="25"/>
        <v/>
      </c>
      <c r="H84" s="66" t="s">
        <v>41</v>
      </c>
      <c r="I84" s="7">
        <v>0.88</v>
      </c>
      <c r="J84" s="7" t="str">
        <f t="shared" si="27"/>
        <v>090x/18xy - Tariff Class -  10492</v>
      </c>
      <c r="K84" s="8">
        <f t="shared" si="28"/>
        <v>1.5481481481481481</v>
      </c>
      <c r="L84" s="8">
        <f t="shared" si="26"/>
        <v>1.5481481481481481</v>
      </c>
      <c r="M84" s="8">
        <f t="shared" si="29"/>
        <v>1.5481481481481481</v>
      </c>
      <c r="N84" s="8">
        <f t="shared" si="26"/>
        <v>1.5481481481481481</v>
      </c>
      <c r="O84" s="8">
        <f t="shared" si="29"/>
        <v>1.5481481481481481</v>
      </c>
      <c r="P84" s="8">
        <f t="shared" si="26"/>
        <v>1.5481481481481481</v>
      </c>
      <c r="Q84" s="8">
        <f t="shared" si="20"/>
        <v>-1.5481481481481481</v>
      </c>
      <c r="R84" s="8">
        <f t="shared" si="20"/>
        <v>-1.5481481481481481</v>
      </c>
      <c r="S84" s="8">
        <f t="shared" si="20"/>
        <v>-1.5481481481481481</v>
      </c>
      <c r="T84" s="8">
        <f t="shared" si="20"/>
        <v>-1.5481481481481481</v>
      </c>
      <c r="U84" s="8">
        <f t="shared" si="20"/>
        <v>-1.5481481481481481</v>
      </c>
      <c r="V84" s="8">
        <f t="shared" si="20"/>
        <v>-1.5481481481481481</v>
      </c>
      <c r="Y84" s="30">
        <v>190</v>
      </c>
      <c r="Z84" s="30">
        <v>190</v>
      </c>
      <c r="AA84" s="30"/>
      <c r="AB84" s="30"/>
    </row>
    <row r="85" spans="1:28" ht="14" x14ac:dyDescent="0.3">
      <c r="A85" s="21">
        <v>78</v>
      </c>
      <c r="B85" s="22">
        <v>10671</v>
      </c>
      <c r="C85" s="22" t="s">
        <v>48</v>
      </c>
      <c r="D85" s="69">
        <f t="shared" si="22"/>
        <v>150</v>
      </c>
      <c r="E85" s="69">
        <f t="shared" si="23"/>
        <v>25</v>
      </c>
      <c r="F85" s="69" t="str">
        <f t="shared" si="24"/>
        <v/>
      </c>
      <c r="G85" s="69" t="str">
        <f t="shared" si="25"/>
        <v/>
      </c>
      <c r="H85" s="66" t="s">
        <v>41</v>
      </c>
      <c r="I85" s="7">
        <v>0.88</v>
      </c>
      <c r="J85" s="7" t="str">
        <f t="shared" si="27"/>
        <v>090x/18xy - Tariff Class -  10671</v>
      </c>
      <c r="K85" s="8">
        <f t="shared" si="28"/>
        <v>0.20370370370370366</v>
      </c>
      <c r="L85" s="8">
        <f t="shared" si="26"/>
        <v>1.2222222222222221</v>
      </c>
      <c r="M85" s="8">
        <f t="shared" si="29"/>
        <v>0.20370370370370366</v>
      </c>
      <c r="N85" s="8">
        <f t="shared" si="26"/>
        <v>1.2222222222222221</v>
      </c>
      <c r="O85" s="8">
        <f t="shared" si="29"/>
        <v>0.20370370370370366</v>
      </c>
      <c r="P85" s="8">
        <f t="shared" si="26"/>
        <v>1.2222222222222221</v>
      </c>
      <c r="Q85" s="8">
        <f t="shared" si="20"/>
        <v>-0.20370370370370366</v>
      </c>
      <c r="R85" s="8">
        <f t="shared" si="20"/>
        <v>-1.2222222222222221</v>
      </c>
      <c r="S85" s="8">
        <f t="shared" si="20"/>
        <v>-0.20370370370370366</v>
      </c>
      <c r="T85" s="8">
        <f t="shared" si="20"/>
        <v>-1.2222222222222221</v>
      </c>
      <c r="U85" s="8">
        <f t="shared" si="20"/>
        <v>-0.20370370370370366</v>
      </c>
      <c r="V85" s="8">
        <f t="shared" si="20"/>
        <v>-1.2222222222222221</v>
      </c>
      <c r="Y85" s="30">
        <v>150</v>
      </c>
      <c r="Z85" s="30">
        <v>25</v>
      </c>
      <c r="AA85" s="30"/>
      <c r="AB85" s="30"/>
    </row>
    <row r="86" spans="1:28" ht="14" x14ac:dyDescent="0.3">
      <c r="A86" s="21">
        <v>79</v>
      </c>
      <c r="B86" s="22">
        <v>10699</v>
      </c>
      <c r="C86" s="22" t="s">
        <v>48</v>
      </c>
      <c r="D86" s="69">
        <f t="shared" si="22"/>
        <v>250</v>
      </c>
      <c r="E86" s="69">
        <f t="shared" si="23"/>
        <v>0</v>
      </c>
      <c r="F86" s="69" t="str">
        <f t="shared" si="24"/>
        <v/>
      </c>
      <c r="G86" s="69" t="str">
        <f t="shared" si="25"/>
        <v/>
      </c>
      <c r="H86" s="66" t="s">
        <v>41</v>
      </c>
      <c r="I86" s="7">
        <v>0.88</v>
      </c>
      <c r="J86" s="7" t="str">
        <f t="shared" si="27"/>
        <v>090x/18xy - Tariff Class -  10699</v>
      </c>
      <c r="K86" s="8">
        <f t="shared" si="28"/>
        <v>0</v>
      </c>
      <c r="L86" s="8">
        <f t="shared" si="26"/>
        <v>2.0370370370370368</v>
      </c>
      <c r="M86" s="8">
        <f t="shared" si="29"/>
        <v>0</v>
      </c>
      <c r="N86" s="8">
        <f t="shared" si="26"/>
        <v>2.0370370370370368</v>
      </c>
      <c r="O86" s="8">
        <f t="shared" si="29"/>
        <v>0</v>
      </c>
      <c r="P86" s="8">
        <f t="shared" si="26"/>
        <v>2.0370370370370368</v>
      </c>
      <c r="Q86" s="8">
        <f t="shared" si="20"/>
        <v>0</v>
      </c>
      <c r="R86" s="8">
        <f t="shared" si="20"/>
        <v>-2.0370370370370368</v>
      </c>
      <c r="S86" s="8">
        <f t="shared" si="20"/>
        <v>0</v>
      </c>
      <c r="T86" s="8">
        <f t="shared" si="20"/>
        <v>-2.0370370370370368</v>
      </c>
      <c r="U86" s="8">
        <f t="shared" si="20"/>
        <v>0</v>
      </c>
      <c r="V86" s="8">
        <f t="shared" si="20"/>
        <v>-2.0370370370370368</v>
      </c>
      <c r="Y86" s="30">
        <v>250</v>
      </c>
      <c r="Z86" s="30">
        <v>0</v>
      </c>
      <c r="AA86" s="30"/>
      <c r="AB86" s="30"/>
    </row>
    <row r="87" spans="1:28" ht="14" x14ac:dyDescent="0.3">
      <c r="A87" s="21">
        <v>80</v>
      </c>
      <c r="B87" s="22">
        <v>10867</v>
      </c>
      <c r="C87" s="22" t="s">
        <v>48</v>
      </c>
      <c r="D87" s="69">
        <f t="shared" si="22"/>
        <v>0</v>
      </c>
      <c r="E87" s="69">
        <f t="shared" si="23"/>
        <v>315</v>
      </c>
      <c r="F87" s="69" t="str">
        <f t="shared" si="24"/>
        <v/>
      </c>
      <c r="G87" s="69" t="str">
        <f t="shared" si="25"/>
        <v/>
      </c>
      <c r="H87" s="66" t="s">
        <v>41</v>
      </c>
      <c r="I87" s="7">
        <v>0.88</v>
      </c>
      <c r="J87" s="7" t="str">
        <f t="shared" si="27"/>
        <v>090x/18xy - Tariff Class -  10867</v>
      </c>
      <c r="K87" s="8">
        <f t="shared" si="28"/>
        <v>2.5666666666666664</v>
      </c>
      <c r="L87" s="8">
        <f t="shared" si="26"/>
        <v>0</v>
      </c>
      <c r="M87" s="8">
        <f t="shared" si="29"/>
        <v>2.5666666666666664</v>
      </c>
      <c r="N87" s="8">
        <f t="shared" si="26"/>
        <v>0</v>
      </c>
      <c r="O87" s="8">
        <f t="shared" si="29"/>
        <v>2.5666666666666664</v>
      </c>
      <c r="P87" s="8">
        <f t="shared" si="26"/>
        <v>0</v>
      </c>
      <c r="Q87" s="8">
        <f t="shared" si="20"/>
        <v>-2.5666666666666664</v>
      </c>
      <c r="R87" s="8">
        <f t="shared" si="20"/>
        <v>0</v>
      </c>
      <c r="S87" s="8">
        <f t="shared" si="20"/>
        <v>-2.5666666666666664</v>
      </c>
      <c r="T87" s="8">
        <f t="shared" si="20"/>
        <v>0</v>
      </c>
      <c r="U87" s="8">
        <f t="shared" si="20"/>
        <v>-2.5666666666666664</v>
      </c>
      <c r="V87" s="8">
        <f t="shared" si="20"/>
        <v>0</v>
      </c>
      <c r="Y87" s="30">
        <v>0</v>
      </c>
      <c r="Z87" s="30">
        <v>315</v>
      </c>
      <c r="AA87" s="30"/>
      <c r="AB87" s="30"/>
    </row>
    <row r="88" spans="1:28" ht="14" x14ac:dyDescent="0.3">
      <c r="A88" s="21">
        <v>81</v>
      </c>
      <c r="B88" s="22">
        <v>10892</v>
      </c>
      <c r="C88" s="22" t="s">
        <v>48</v>
      </c>
      <c r="D88" s="69">
        <f t="shared" si="22"/>
        <v>170</v>
      </c>
      <c r="E88" s="69">
        <f t="shared" si="23"/>
        <v>70</v>
      </c>
      <c r="F88" s="69" t="str">
        <f t="shared" si="24"/>
        <v/>
      </c>
      <c r="G88" s="69" t="str">
        <f t="shared" si="25"/>
        <v/>
      </c>
      <c r="H88" s="66" t="s">
        <v>41</v>
      </c>
      <c r="I88" s="7">
        <v>0.88</v>
      </c>
      <c r="J88" s="7" t="str">
        <f t="shared" si="27"/>
        <v>090x/18xy - Tariff Class -  10892</v>
      </c>
      <c r="K88" s="8">
        <f t="shared" si="28"/>
        <v>0.57037037037037031</v>
      </c>
      <c r="L88" s="8">
        <f t="shared" si="26"/>
        <v>1.3851851851851851</v>
      </c>
      <c r="M88" s="8">
        <f t="shared" si="29"/>
        <v>0.57037037037037031</v>
      </c>
      <c r="N88" s="8">
        <f t="shared" si="26"/>
        <v>1.3851851851851851</v>
      </c>
      <c r="O88" s="8">
        <f t="shared" si="29"/>
        <v>0.57037037037037031</v>
      </c>
      <c r="P88" s="8">
        <f t="shared" si="26"/>
        <v>1.3851851851851851</v>
      </c>
      <c r="Q88" s="8">
        <f t="shared" si="20"/>
        <v>-0.57037037037037031</v>
      </c>
      <c r="R88" s="8">
        <f t="shared" si="20"/>
        <v>-1.3851851851851851</v>
      </c>
      <c r="S88" s="8">
        <f t="shared" si="20"/>
        <v>-0.57037037037037031</v>
      </c>
      <c r="T88" s="8">
        <f t="shared" si="20"/>
        <v>-1.3851851851851851</v>
      </c>
      <c r="U88" s="8">
        <f t="shared" si="20"/>
        <v>-0.57037037037037031</v>
      </c>
      <c r="V88" s="8">
        <f t="shared" si="20"/>
        <v>-1.3851851851851851</v>
      </c>
      <c r="Y88" s="30">
        <v>170</v>
      </c>
      <c r="Z88" s="30">
        <v>70</v>
      </c>
      <c r="AA88" s="30"/>
      <c r="AB88" s="30"/>
    </row>
    <row r="89" spans="1:28" ht="14" x14ac:dyDescent="0.3">
      <c r="A89" s="21">
        <v>82</v>
      </c>
      <c r="B89" s="22">
        <v>10893</v>
      </c>
      <c r="C89" s="22" t="s">
        <v>48</v>
      </c>
      <c r="D89" s="69">
        <f t="shared" si="22"/>
        <v>170</v>
      </c>
      <c r="E89" s="69">
        <f t="shared" si="23"/>
        <v>80</v>
      </c>
      <c r="F89" s="69" t="str">
        <f t="shared" si="24"/>
        <v/>
      </c>
      <c r="G89" s="69" t="str">
        <f t="shared" si="25"/>
        <v/>
      </c>
      <c r="H89" s="66" t="s">
        <v>41</v>
      </c>
      <c r="I89" s="7">
        <v>0.88</v>
      </c>
      <c r="J89" s="7" t="str">
        <f t="shared" si="27"/>
        <v>090x/18xy - Tariff Class -  10893</v>
      </c>
      <c r="K89" s="8">
        <f t="shared" si="28"/>
        <v>0.6518518518518519</v>
      </c>
      <c r="L89" s="8">
        <f t="shared" si="26"/>
        <v>1.3851851851851851</v>
      </c>
      <c r="M89" s="8">
        <f t="shared" si="29"/>
        <v>0.6518518518518519</v>
      </c>
      <c r="N89" s="8">
        <f t="shared" si="26"/>
        <v>1.3851851851851851</v>
      </c>
      <c r="O89" s="8">
        <f t="shared" si="29"/>
        <v>0.6518518518518519</v>
      </c>
      <c r="P89" s="8">
        <f t="shared" si="26"/>
        <v>1.3851851851851851</v>
      </c>
      <c r="Q89" s="8">
        <f t="shared" si="20"/>
        <v>-0.6518518518518519</v>
      </c>
      <c r="R89" s="8">
        <f t="shared" si="20"/>
        <v>-1.3851851851851851</v>
      </c>
      <c r="S89" s="8">
        <f t="shared" si="20"/>
        <v>-0.6518518518518519</v>
      </c>
      <c r="T89" s="8">
        <f t="shared" si="20"/>
        <v>-1.3851851851851851</v>
      </c>
      <c r="U89" s="8">
        <f t="shared" si="20"/>
        <v>-0.6518518518518519</v>
      </c>
      <c r="V89" s="8">
        <f t="shared" si="20"/>
        <v>-1.3851851851851851</v>
      </c>
      <c r="Y89" s="30">
        <v>170</v>
      </c>
      <c r="Z89" s="30">
        <v>80</v>
      </c>
      <c r="AA89" s="30"/>
      <c r="AB89" s="30"/>
    </row>
    <row r="90" spans="1:28" ht="14" x14ac:dyDescent="0.3">
      <c r="A90" s="21">
        <v>83</v>
      </c>
      <c r="B90" s="22">
        <v>10932</v>
      </c>
      <c r="C90" s="22" t="s">
        <v>48</v>
      </c>
      <c r="D90" s="69">
        <f t="shared" si="22"/>
        <v>0</v>
      </c>
      <c r="E90" s="69">
        <f t="shared" si="23"/>
        <v>425</v>
      </c>
      <c r="F90" s="69" t="str">
        <f t="shared" si="24"/>
        <v/>
      </c>
      <c r="G90" s="69" t="str">
        <f t="shared" si="25"/>
        <v/>
      </c>
      <c r="H90" s="66" t="s">
        <v>41</v>
      </c>
      <c r="I90" s="7">
        <v>0.88</v>
      </c>
      <c r="J90" s="7" t="str">
        <f t="shared" si="27"/>
        <v>090x/18xy - Tariff Class -  10932</v>
      </c>
      <c r="K90" s="8">
        <f t="shared" si="28"/>
        <v>3.4629629629629624</v>
      </c>
      <c r="L90" s="8">
        <f t="shared" ref="L90:P92" si="30">$D90/(1+$J$6)*$I90/100</f>
        <v>0</v>
      </c>
      <c r="M90" s="8">
        <f t="shared" si="29"/>
        <v>3.4629629629629624</v>
      </c>
      <c r="N90" s="8">
        <f t="shared" si="30"/>
        <v>0</v>
      </c>
      <c r="O90" s="8">
        <f t="shared" si="29"/>
        <v>3.4629629629629624</v>
      </c>
      <c r="P90" s="8">
        <f t="shared" si="30"/>
        <v>0</v>
      </c>
      <c r="Q90" s="8">
        <f t="shared" si="20"/>
        <v>-3.4629629629629624</v>
      </c>
      <c r="R90" s="8">
        <f t="shared" si="20"/>
        <v>0</v>
      </c>
      <c r="S90" s="8">
        <f t="shared" si="20"/>
        <v>-3.4629629629629624</v>
      </c>
      <c r="T90" s="8">
        <f t="shared" si="20"/>
        <v>0</v>
      </c>
      <c r="U90" s="8">
        <f t="shared" si="20"/>
        <v>-3.4629629629629624</v>
      </c>
      <c r="V90" s="8">
        <f t="shared" si="20"/>
        <v>0</v>
      </c>
      <c r="Y90" s="30">
        <v>0</v>
      </c>
      <c r="Z90" s="30">
        <v>425</v>
      </c>
      <c r="AA90" s="30"/>
      <c r="AB90" s="30"/>
    </row>
    <row r="91" spans="1:28" ht="14" x14ac:dyDescent="0.3">
      <c r="A91" s="21">
        <v>84</v>
      </c>
      <c r="B91" s="22">
        <v>11051</v>
      </c>
      <c r="C91" s="22" t="s">
        <v>48</v>
      </c>
      <c r="D91" s="69">
        <f t="shared" si="22"/>
        <v>269</v>
      </c>
      <c r="E91" s="69">
        <f t="shared" si="23"/>
        <v>269</v>
      </c>
      <c r="F91" s="69" t="str">
        <f t="shared" si="24"/>
        <v/>
      </c>
      <c r="G91" s="69" t="str">
        <f t="shared" si="25"/>
        <v/>
      </c>
      <c r="H91" s="66" t="s">
        <v>41</v>
      </c>
      <c r="I91" s="7">
        <v>0.88</v>
      </c>
      <c r="J91" s="7" t="str">
        <f t="shared" si="27"/>
        <v>090x/18xy - Tariff Class -  11051</v>
      </c>
      <c r="K91" s="8">
        <f t="shared" si="28"/>
        <v>2.1918518518518515</v>
      </c>
      <c r="L91" s="8">
        <f t="shared" si="30"/>
        <v>2.1918518518518515</v>
      </c>
      <c r="M91" s="8">
        <f t="shared" si="29"/>
        <v>2.1918518518518515</v>
      </c>
      <c r="N91" s="8">
        <f t="shared" si="30"/>
        <v>2.1918518518518515</v>
      </c>
      <c r="O91" s="8">
        <f t="shared" si="29"/>
        <v>2.1918518518518515</v>
      </c>
      <c r="P91" s="8">
        <f t="shared" si="30"/>
        <v>2.1918518518518515</v>
      </c>
      <c r="Q91" s="8">
        <f t="shared" si="20"/>
        <v>-2.1918518518518515</v>
      </c>
      <c r="R91" s="8">
        <f t="shared" si="20"/>
        <v>-2.1918518518518515</v>
      </c>
      <c r="S91" s="8">
        <f t="shared" si="20"/>
        <v>-2.1918518518518515</v>
      </c>
      <c r="T91" s="8">
        <f t="shared" si="20"/>
        <v>-2.1918518518518515</v>
      </c>
      <c r="U91" s="8">
        <f t="shared" si="20"/>
        <v>-2.1918518518518515</v>
      </c>
      <c r="V91" s="8">
        <f t="shared" si="20"/>
        <v>-2.1918518518518515</v>
      </c>
      <c r="Y91" s="30">
        <v>269</v>
      </c>
      <c r="Z91" s="30">
        <v>269</v>
      </c>
      <c r="AA91" s="30"/>
      <c r="AB91" s="30"/>
    </row>
    <row r="92" spans="1:28" ht="15" customHeight="1" x14ac:dyDescent="0.3">
      <c r="A92" s="21">
        <v>85</v>
      </c>
      <c r="B92" s="22">
        <v>11072</v>
      </c>
      <c r="C92" s="22" t="s">
        <v>48</v>
      </c>
      <c r="D92" s="69">
        <f t="shared" si="22"/>
        <v>90</v>
      </c>
      <c r="E92" s="69">
        <f t="shared" si="23"/>
        <v>90</v>
      </c>
      <c r="F92" s="69" t="str">
        <f t="shared" si="24"/>
        <v/>
      </c>
      <c r="G92" s="69" t="str">
        <f t="shared" si="25"/>
        <v/>
      </c>
      <c r="H92" s="66" t="s">
        <v>41</v>
      </c>
      <c r="I92" s="7">
        <v>0.88</v>
      </c>
      <c r="J92" s="7" t="str">
        <f t="shared" si="27"/>
        <v>090x/18xy - Tariff Class -  11072</v>
      </c>
      <c r="K92" s="8">
        <f t="shared" si="28"/>
        <v>0.73333333333333328</v>
      </c>
      <c r="L92" s="8">
        <f t="shared" si="30"/>
        <v>0.73333333333333328</v>
      </c>
      <c r="M92" s="8">
        <f t="shared" si="29"/>
        <v>0.73333333333333328</v>
      </c>
      <c r="N92" s="8">
        <f t="shared" si="30"/>
        <v>0.73333333333333328</v>
      </c>
      <c r="O92" s="8">
        <f t="shared" si="29"/>
        <v>0.73333333333333328</v>
      </c>
      <c r="P92" s="8">
        <f t="shared" si="30"/>
        <v>0.73333333333333328</v>
      </c>
      <c r="Q92" s="8">
        <f t="shared" si="20"/>
        <v>-0.73333333333333328</v>
      </c>
      <c r="R92" s="8">
        <f t="shared" si="20"/>
        <v>-0.73333333333333328</v>
      </c>
      <c r="S92" s="8">
        <f t="shared" si="20"/>
        <v>-0.73333333333333328</v>
      </c>
      <c r="T92" s="8">
        <f t="shared" si="20"/>
        <v>-0.73333333333333328</v>
      </c>
      <c r="U92" s="8">
        <f t="shared" si="20"/>
        <v>-0.73333333333333328</v>
      </c>
      <c r="V92" s="8">
        <f t="shared" si="20"/>
        <v>-0.73333333333333328</v>
      </c>
      <c r="Y92" s="7">
        <v>90</v>
      </c>
      <c r="Z92" s="7">
        <v>90</v>
      </c>
    </row>
    <row r="93" spans="1:28" ht="14" x14ac:dyDescent="0.3">
      <c r="A93" s="21">
        <v>86</v>
      </c>
      <c r="B93" s="22">
        <v>11159</v>
      </c>
      <c r="C93" s="22" t="s">
        <v>48</v>
      </c>
      <c r="D93" s="69">
        <v>120</v>
      </c>
      <c r="E93" s="69">
        <v>120</v>
      </c>
      <c r="F93" s="69"/>
      <c r="G93" s="69"/>
      <c r="H93" s="66" t="s">
        <v>41</v>
      </c>
      <c r="Y93" s="30">
        <v>120</v>
      </c>
      <c r="Z93" s="30">
        <v>120</v>
      </c>
    </row>
    <row r="121" spans="2:2" hidden="1" x14ac:dyDescent="0.25">
      <c r="B121" s="31" t="s">
        <v>69</v>
      </c>
    </row>
    <row r="122" spans="2:2" hidden="1" x14ac:dyDescent="0.25">
      <c r="B122" s="31" t="s">
        <v>70</v>
      </c>
    </row>
    <row r="123" spans="2:2" hidden="1" x14ac:dyDescent="0.25">
      <c r="B123" s="31" t="s">
        <v>71</v>
      </c>
    </row>
  </sheetData>
  <sheetProtection algorithmName="SHA-512" hashValue="Mo1tjWOv0K8oJqJy7ZH6tJ0ZxyAw2Na96NnQshtiMpqu9NpB9jLs3Cu7VSuTgCdBTDOslGFt9ilvilQNPbrCSA==" saltValue="254Ho9zG2DrHrCZvb0Rfqg==" spinCount="100000" sheet="1" objects="1" scenarios="1"/>
  <mergeCells count="2">
    <mergeCell ref="A3:H3"/>
    <mergeCell ref="A4:H4"/>
  </mergeCells>
  <pageMargins left="0.27559055118110237" right="0.23622047244094491" top="0.39370078740157483" bottom="0.55118110236220474" header="0.19685039370078741" footer="0.23622047244094491"/>
  <pageSetup paperSize="9" scale="65" orientation="portrait" r:id="rId1"/>
  <headerFooter alignWithMargins="0">
    <oddHeader xml:space="preserve">&amp;RVersion 30 </oddHeader>
    <oddFooter>&amp;L&amp;9Teldas, Anne-Catherine Christen&amp;R&amp;D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14"/>
  <sheetViews>
    <sheetView workbookViewId="0">
      <selection activeCell="D18" sqref="D18"/>
    </sheetView>
  </sheetViews>
  <sheetFormatPr defaultRowHeight="14.5" x14ac:dyDescent="0.35"/>
  <sheetData>
    <row r="2" spans="1:6" x14ac:dyDescent="0.35">
      <c r="A2" t="s">
        <v>31</v>
      </c>
    </row>
    <row r="3" spans="1:6" x14ac:dyDescent="0.35">
      <c r="A3" t="s">
        <v>32</v>
      </c>
      <c r="B3">
        <v>0.84573748308525043</v>
      </c>
      <c r="C3" t="s">
        <v>43</v>
      </c>
    </row>
    <row r="4" spans="1:6" x14ac:dyDescent="0.35">
      <c r="A4" t="s">
        <v>33</v>
      </c>
      <c r="B4">
        <v>0.7696211096075779</v>
      </c>
      <c r="C4" t="s">
        <v>44</v>
      </c>
    </row>
    <row r="5" spans="1:6" x14ac:dyDescent="0.35">
      <c r="A5" t="s">
        <v>34</v>
      </c>
      <c r="B5">
        <v>1.0124323410013534</v>
      </c>
      <c r="C5" t="s">
        <v>45</v>
      </c>
    </row>
    <row r="6" spans="1:6" x14ac:dyDescent="0.35">
      <c r="A6" t="s">
        <v>35</v>
      </c>
      <c r="B6">
        <v>1</v>
      </c>
      <c r="C6" t="s">
        <v>35</v>
      </c>
    </row>
    <row r="7" spans="1:6" x14ac:dyDescent="0.35">
      <c r="A7" t="s">
        <v>35</v>
      </c>
      <c r="B7" t="str">
        <f>'Special No_CH'!B2:C2</f>
        <v>CHF</v>
      </c>
    </row>
    <row r="8" spans="1:6" x14ac:dyDescent="0.35">
      <c r="B8">
        <f>IF(Currency_Selected=$A$3,Euro,IF(Currency_Selected=$A$4,GBP,IF(Currency_Selected=A5,B5,B6)))</f>
        <v>1</v>
      </c>
      <c r="C8" t="str">
        <f>IF(Currency_Selected=$A$3,C3,IF(Currency_Selected=$A$4,C4,IF(Currency_Selected=$A$5,C5,C6)))</f>
        <v>CHF</v>
      </c>
    </row>
    <row r="11" spans="1:6" ht="16.5" x14ac:dyDescent="0.35">
      <c r="A11" t="s">
        <v>35</v>
      </c>
      <c r="F11" s="3"/>
    </row>
    <row r="12" spans="1:6" x14ac:dyDescent="0.35">
      <c r="A12" t="s">
        <v>32</v>
      </c>
    </row>
    <row r="13" spans="1:6" x14ac:dyDescent="0.35">
      <c r="A13" t="s">
        <v>33</v>
      </c>
      <c r="C13" t="str">
        <f>"Depending on provider (Max rate upto- "&amp; ROUND(0.081 *Currency_Converter,4)&amp;" "&amp; Currency_symbol&amp;"/min)"</f>
        <v>Depending on provider (Max rate upto- 0.081 CHF/min)</v>
      </c>
    </row>
    <row r="14" spans="1:6" x14ac:dyDescent="0.35">
      <c r="A14" t="s">
        <v>34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54E0E78AD87D4199E26DEB62DD8D09" ma:contentTypeVersion="7" ma:contentTypeDescription="Create a new document." ma:contentTypeScope="" ma:versionID="cee4f2a9e014ad7dbbb5ab05440c35c6">
  <xsd:schema xmlns:xsd="http://www.w3.org/2001/XMLSchema" xmlns:xs="http://www.w3.org/2001/XMLSchema" xmlns:p="http://schemas.microsoft.com/office/2006/metadata/properties" xmlns:ns1="http://schemas.microsoft.com/sharepoint/v3" xmlns:ns2="16e07528-378e-41fc-a821-69a5822f1ce1" xmlns:ns3="2cc8716a-9274-4df6-9e5e-74b291916b2a" targetNamespace="http://schemas.microsoft.com/office/2006/metadata/properties" ma:root="true" ma:fieldsID="b20d7913fbaf2982ed513c774377492c" ns1:_="" ns2:_="" ns3:_="">
    <xsd:import namespace="http://schemas.microsoft.com/sharepoint/v3"/>
    <xsd:import namespace="16e07528-378e-41fc-a821-69a5822f1ce1"/>
    <xsd:import namespace="2cc8716a-9274-4df6-9e5e-74b291916b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e07528-378e-41fc-a821-69a5822f1c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8716a-9274-4df6-9e5e-74b291916b2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D5BA1A-5C98-41FA-AC9D-6B5B3E710C9C}">
  <ds:schemaRefs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2cc8716a-9274-4df6-9e5e-74b291916b2a"/>
    <ds:schemaRef ds:uri="http://purl.org/dc/elements/1.1/"/>
    <ds:schemaRef ds:uri="http://schemas.microsoft.com/office/2006/metadata/properties"/>
    <ds:schemaRef ds:uri="16e07528-378e-41fc-a821-69a5822f1ce1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D5BA01D-93C0-40C7-96C0-ECDFF2A6E3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6e07528-378e-41fc-a821-69a5822f1ce1"/>
    <ds:schemaRef ds:uri="2cc8716a-9274-4df6-9e5e-74b291916b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2C3D90D-E885-43B7-B89A-7F8138D950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Special No_CH</vt:lpstr>
      <vt:lpstr>On-Line Tariffs</vt:lpstr>
      <vt:lpstr>Sheet1</vt:lpstr>
      <vt:lpstr>Currency</vt:lpstr>
      <vt:lpstr>Currency_Converter</vt:lpstr>
      <vt:lpstr>Currency_Selected</vt:lpstr>
      <vt:lpstr>Currency_symbol</vt:lpstr>
      <vt:lpstr>Euro</vt:lpstr>
      <vt:lpstr>GBP</vt:lpstr>
      <vt:lpstr>'On-Line Tariffs'!Print_Area</vt:lpstr>
      <vt:lpstr>USD</vt:lpstr>
    </vt:vector>
  </TitlesOfParts>
  <Manager/>
  <Company>COLT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Agarwal, Anu</dc:creator>
  <cp:keywords/>
  <dc:description/>
  <cp:lastModifiedBy>Relhan, Mansi</cp:lastModifiedBy>
  <cp:revision/>
  <dcterms:created xsi:type="dcterms:W3CDTF">2017-08-28T12:03:23Z</dcterms:created>
  <dcterms:modified xsi:type="dcterms:W3CDTF">2025-04-03T06:19:08Z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0x0101008854E0E78AD87D4199E26DEB62DD8D09</vt:lpwstr>
  </property>
</Properties>
</file>